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nnoc\Downloads\Geschäftsplan\"/>
    </mc:Choice>
  </mc:AlternateContent>
  <xr:revisionPtr revIDLastSave="0" documentId="13_ncr:1_{E4862634-30FD-46A4-B97A-C8477D74F8EC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1. Kapitalbedarfsplan" sheetId="1" r:id="rId1"/>
    <sheet name="2. Vorschau 2 Jahre" sheetId="7" r:id="rId2"/>
    <sheet name="3. Rentabilitätsvorschau 6 J." sheetId="6" r:id="rId3"/>
    <sheet name="4. Liquiditätsvorschau 24 Mo." sheetId="8" r:id="rId4"/>
    <sheet name="5. Einmalige Investitionskosten" sheetId="17" r:id="rId5"/>
    <sheet name="6. Büro und  andere Kosten" sheetId="25" r:id="rId6"/>
    <sheet name="7. Lohnkosten" sheetId="18" r:id="rId7"/>
    <sheet name="8. Berechnungskosten an Kunden" sheetId="34" r:id="rId8"/>
    <sheet name="9. Oliver Brunn" sheetId="35" r:id="rId9"/>
  </sheets>
  <calcPr calcId="191029"/>
</workbook>
</file>

<file path=xl/calcChain.xml><?xml version="1.0" encoding="utf-8"?>
<calcChain xmlns="http://schemas.openxmlformats.org/spreadsheetml/2006/main">
  <c r="D62" i="34" l="1"/>
  <c r="C62" i="34"/>
  <c r="F61" i="34"/>
  <c r="D61" i="34"/>
  <c r="C61" i="34"/>
  <c r="E61" i="34" s="1"/>
  <c r="F60" i="34"/>
  <c r="E60" i="34"/>
  <c r="D60" i="34"/>
  <c r="C60" i="34"/>
  <c r="H60" i="34" s="1"/>
  <c r="D59" i="34"/>
  <c r="E59" i="34" s="1"/>
  <c r="C59" i="34"/>
  <c r="D58" i="34"/>
  <c r="C58" i="34"/>
  <c r="F57" i="34"/>
  <c r="D57" i="34"/>
  <c r="C57" i="34"/>
  <c r="E57" i="34" s="1"/>
  <c r="F56" i="34"/>
  <c r="E56" i="34"/>
  <c r="D56" i="34"/>
  <c r="C56" i="34"/>
  <c r="H56" i="34" s="1"/>
  <c r="D55" i="34"/>
  <c r="E55" i="34" s="1"/>
  <c r="C55" i="34"/>
  <c r="G55" i="34" s="1"/>
  <c r="H54" i="34"/>
  <c r="G54" i="34"/>
  <c r="F54" i="34"/>
  <c r="E54" i="34"/>
  <c r="J54" i="34" s="1"/>
  <c r="H53" i="34"/>
  <c r="D53" i="34"/>
  <c r="E53" i="34" s="1"/>
  <c r="C53" i="34"/>
  <c r="G53" i="34" s="1"/>
  <c r="G52" i="34"/>
  <c r="D52" i="34"/>
  <c r="C52" i="34"/>
  <c r="F51" i="34"/>
  <c r="D51" i="34"/>
  <c r="C51" i="34"/>
  <c r="E51" i="34" s="1"/>
  <c r="F50" i="34"/>
  <c r="E50" i="34"/>
  <c r="D50" i="34"/>
  <c r="C50" i="34"/>
  <c r="H50" i="34" s="1"/>
  <c r="D49" i="34"/>
  <c r="C49" i="34"/>
  <c r="D48" i="34"/>
  <c r="C48" i="34"/>
  <c r="F47" i="34"/>
  <c r="D47" i="34"/>
  <c r="C47" i="34"/>
  <c r="E47" i="34" s="1"/>
  <c r="F46" i="34"/>
  <c r="E46" i="34"/>
  <c r="D46" i="34"/>
  <c r="C46" i="34"/>
  <c r="H46" i="34" s="1"/>
  <c r="H45" i="34"/>
  <c r="D45" i="34"/>
  <c r="E45" i="34" s="1"/>
  <c r="C45" i="34"/>
  <c r="G45" i="34" s="1"/>
  <c r="G44" i="34"/>
  <c r="D44" i="34"/>
  <c r="C44" i="34"/>
  <c r="F43" i="34"/>
  <c r="D43" i="34"/>
  <c r="C43" i="34"/>
  <c r="E43" i="34" s="1"/>
  <c r="E42" i="34"/>
  <c r="D42" i="34"/>
  <c r="C42" i="34"/>
  <c r="H42" i="34" s="1"/>
  <c r="D41" i="34"/>
  <c r="H41" i="34" s="1"/>
  <c r="C41" i="34"/>
  <c r="G41" i="34" s="1"/>
  <c r="G40" i="34"/>
  <c r="D40" i="34"/>
  <c r="C40" i="34"/>
  <c r="F39" i="34"/>
  <c r="D39" i="34"/>
  <c r="C39" i="34"/>
  <c r="C29" i="34"/>
  <c r="H29" i="34" s="1"/>
  <c r="C28" i="34"/>
  <c r="H28" i="34" s="1"/>
  <c r="F27" i="34"/>
  <c r="C27" i="34"/>
  <c r="H27" i="34" s="1"/>
  <c r="C26" i="34"/>
  <c r="H26" i="34" s="1"/>
  <c r="C25" i="34"/>
  <c r="H25" i="34" s="1"/>
  <c r="C24" i="34"/>
  <c r="H24" i="34" s="1"/>
  <c r="C23" i="34"/>
  <c r="H23" i="34" s="1"/>
  <c r="C22" i="34"/>
  <c r="H22" i="34" s="1"/>
  <c r="G21" i="34"/>
  <c r="C21" i="34"/>
  <c r="H21" i="34" s="1"/>
  <c r="C20" i="34"/>
  <c r="H20" i="34" s="1"/>
  <c r="G19" i="34"/>
  <c r="C19" i="34"/>
  <c r="F19" i="34" s="1"/>
  <c r="H18" i="34"/>
  <c r="G18" i="34"/>
  <c r="F18" i="34"/>
  <c r="E18" i="34"/>
  <c r="J18" i="34" s="1"/>
  <c r="C17" i="34"/>
  <c r="E17" i="34" s="1"/>
  <c r="C16" i="34"/>
  <c r="C15" i="34"/>
  <c r="E15" i="34" s="1"/>
  <c r="C14" i="34"/>
  <c r="C13" i="34"/>
  <c r="E13" i="34" s="1"/>
  <c r="C12" i="34"/>
  <c r="C11" i="34"/>
  <c r="E11" i="34" s="1"/>
  <c r="C10" i="34"/>
  <c r="C9" i="34"/>
  <c r="E9" i="34" s="1"/>
  <c r="C8" i="34"/>
  <c r="C7" i="34"/>
  <c r="E7" i="34" s="1"/>
  <c r="C6" i="34"/>
  <c r="H21" i="18"/>
  <c r="G21" i="18"/>
  <c r="F21" i="18"/>
  <c r="E21" i="18"/>
  <c r="D21" i="18"/>
  <c r="C21" i="18"/>
  <c r="H11" i="18"/>
  <c r="G11" i="18"/>
  <c r="F11" i="18"/>
  <c r="E11" i="18"/>
  <c r="D11" i="18"/>
  <c r="C11" i="18"/>
  <c r="C16" i="25"/>
  <c r="E59" i="17"/>
  <c r="D59" i="17"/>
  <c r="C59" i="17"/>
  <c r="E55" i="17"/>
  <c r="D55" i="17"/>
  <c r="C55" i="17"/>
  <c r="E44" i="17"/>
  <c r="D44" i="17"/>
  <c r="C44" i="17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Z21" i="8"/>
  <c r="Z47" i="8" s="1"/>
  <c r="Y21" i="8"/>
  <c r="Y47" i="8" s="1"/>
  <c r="X21" i="8"/>
  <c r="X47" i="8" s="1"/>
  <c r="W21" i="8"/>
  <c r="W47" i="8" s="1"/>
  <c r="V21" i="8"/>
  <c r="V47" i="8" s="1"/>
  <c r="U21" i="8"/>
  <c r="U47" i="8" s="1"/>
  <c r="T21" i="8"/>
  <c r="T47" i="8" s="1"/>
  <c r="S21" i="8"/>
  <c r="S47" i="8" s="1"/>
  <c r="R21" i="8"/>
  <c r="R47" i="8" s="1"/>
  <c r="Q21" i="8"/>
  <c r="Q47" i="8" s="1"/>
  <c r="P21" i="8"/>
  <c r="P47" i="8" s="1"/>
  <c r="O21" i="8"/>
  <c r="O47" i="8" s="1"/>
  <c r="N21" i="8"/>
  <c r="N47" i="8" s="1"/>
  <c r="M21" i="8"/>
  <c r="M47" i="8" s="1"/>
  <c r="L21" i="8"/>
  <c r="L47" i="8" s="1"/>
  <c r="K21" i="8"/>
  <c r="K47" i="8" s="1"/>
  <c r="J21" i="8"/>
  <c r="J47" i="8" s="1"/>
  <c r="I21" i="8"/>
  <c r="I47" i="8" s="1"/>
  <c r="H21" i="8"/>
  <c r="H47" i="8" s="1"/>
  <c r="G21" i="8"/>
  <c r="G47" i="8" s="1"/>
  <c r="F21" i="8"/>
  <c r="F47" i="8" s="1"/>
  <c r="E21" i="8"/>
  <c r="E47" i="8" s="1"/>
  <c r="D21" i="8"/>
  <c r="D47" i="8" s="1"/>
  <c r="C21" i="8"/>
  <c r="Z13" i="8"/>
  <c r="Z49" i="8" s="1"/>
  <c r="Y13" i="8"/>
  <c r="X13" i="8"/>
  <c r="X49" i="8" s="1"/>
  <c r="W13" i="8"/>
  <c r="V13" i="8"/>
  <c r="V49" i="8" s="1"/>
  <c r="U13" i="8"/>
  <c r="T13" i="8"/>
  <c r="T49" i="8" s="1"/>
  <c r="S13" i="8"/>
  <c r="R13" i="8"/>
  <c r="R49" i="8" s="1"/>
  <c r="Q13" i="8"/>
  <c r="Q49" i="8" s="1"/>
  <c r="P13" i="8"/>
  <c r="P49" i="8" s="1"/>
  <c r="O13" i="8"/>
  <c r="N13" i="8"/>
  <c r="N49" i="8" s="1"/>
  <c r="M13" i="8"/>
  <c r="M49" i="8" s="1"/>
  <c r="L13" i="8"/>
  <c r="L49" i="8" s="1"/>
  <c r="K13" i="8"/>
  <c r="J13" i="8"/>
  <c r="J49" i="8" s="1"/>
  <c r="I13" i="8"/>
  <c r="H13" i="8"/>
  <c r="H49" i="8" s="1"/>
  <c r="G13" i="8"/>
  <c r="F13" i="8"/>
  <c r="F49" i="8" s="1"/>
  <c r="E13" i="8"/>
  <c r="D13" i="8"/>
  <c r="D49" i="8" s="1"/>
  <c r="C13" i="8"/>
  <c r="F42" i="6"/>
  <c r="F40" i="6"/>
  <c r="K38" i="6"/>
  <c r="G38" i="6"/>
  <c r="F38" i="6"/>
  <c r="N37" i="6"/>
  <c r="F37" i="6"/>
  <c r="M36" i="6"/>
  <c r="N36" i="6" s="1"/>
  <c r="K36" i="6"/>
  <c r="I36" i="6"/>
  <c r="G36" i="6"/>
  <c r="F36" i="6"/>
  <c r="E36" i="6"/>
  <c r="C36" i="6"/>
  <c r="M35" i="6"/>
  <c r="N35" i="6" s="1"/>
  <c r="K35" i="6"/>
  <c r="I35" i="6"/>
  <c r="G35" i="6"/>
  <c r="F35" i="6"/>
  <c r="E35" i="6"/>
  <c r="C35" i="6"/>
  <c r="N34" i="6"/>
  <c r="F34" i="6"/>
  <c r="E34" i="6"/>
  <c r="C34" i="6"/>
  <c r="N33" i="6"/>
  <c r="F33" i="6"/>
  <c r="E33" i="6"/>
  <c r="C33" i="6"/>
  <c r="N32" i="6"/>
  <c r="F32" i="6"/>
  <c r="E32" i="6"/>
  <c r="C32" i="6"/>
  <c r="N31" i="6"/>
  <c r="F31" i="6"/>
  <c r="E31" i="6"/>
  <c r="C31" i="6"/>
  <c r="N30" i="6"/>
  <c r="F30" i="6"/>
  <c r="E30" i="6"/>
  <c r="C30" i="6"/>
  <c r="N29" i="6"/>
  <c r="F29" i="6"/>
  <c r="E29" i="6"/>
  <c r="C29" i="6"/>
  <c r="N28" i="6"/>
  <c r="G28" i="6"/>
  <c r="F28" i="6"/>
  <c r="E28" i="6"/>
  <c r="C28" i="6"/>
  <c r="M27" i="6"/>
  <c r="N27" i="6" s="1"/>
  <c r="K27" i="6"/>
  <c r="I27" i="6"/>
  <c r="G27" i="6"/>
  <c r="F27" i="6"/>
  <c r="E27" i="6"/>
  <c r="C27" i="6"/>
  <c r="N26" i="6"/>
  <c r="F26" i="6"/>
  <c r="E26" i="6"/>
  <c r="C26" i="6"/>
  <c r="N25" i="6"/>
  <c r="F25" i="6"/>
  <c r="E25" i="6"/>
  <c r="C25" i="6"/>
  <c r="N24" i="6"/>
  <c r="F24" i="6"/>
  <c r="E24" i="6"/>
  <c r="C24" i="6"/>
  <c r="N23" i="6"/>
  <c r="F23" i="6"/>
  <c r="E23" i="6"/>
  <c r="C23" i="6"/>
  <c r="N22" i="6"/>
  <c r="F22" i="6"/>
  <c r="E22" i="6"/>
  <c r="C22" i="6"/>
  <c r="N21" i="6"/>
  <c r="F21" i="6"/>
  <c r="E21" i="6"/>
  <c r="C21" i="6"/>
  <c r="N20" i="6"/>
  <c r="M20" i="6"/>
  <c r="K20" i="6"/>
  <c r="I20" i="6"/>
  <c r="G20" i="6"/>
  <c r="F20" i="6"/>
  <c r="E20" i="6"/>
  <c r="C20" i="6"/>
  <c r="M19" i="6"/>
  <c r="K19" i="6"/>
  <c r="I19" i="6"/>
  <c r="G19" i="6"/>
  <c r="F19" i="6"/>
  <c r="E19" i="6"/>
  <c r="E38" i="6" s="1"/>
  <c r="C19" i="6"/>
  <c r="N17" i="6"/>
  <c r="F17" i="6"/>
  <c r="D16" i="6"/>
  <c r="F13" i="6"/>
  <c r="N12" i="6"/>
  <c r="F12" i="6"/>
  <c r="N11" i="6"/>
  <c r="F11" i="6"/>
  <c r="D11" i="6"/>
  <c r="N10" i="6"/>
  <c r="M10" i="6"/>
  <c r="K10" i="6"/>
  <c r="I10" i="6"/>
  <c r="G10" i="6"/>
  <c r="F10" i="6"/>
  <c r="E10" i="6"/>
  <c r="C10" i="6"/>
  <c r="N9" i="6"/>
  <c r="F9" i="6"/>
  <c r="N8" i="6"/>
  <c r="F8" i="6"/>
  <c r="D8" i="6"/>
  <c r="M6" i="6"/>
  <c r="K6" i="6"/>
  <c r="H16" i="6"/>
  <c r="F6" i="6"/>
  <c r="E6" i="6"/>
  <c r="F45" i="6" s="1"/>
  <c r="C6" i="6"/>
  <c r="D13" i="6" s="1"/>
  <c r="N5" i="6"/>
  <c r="F5" i="6"/>
  <c r="N4" i="6"/>
  <c r="F4" i="6"/>
  <c r="D4" i="6"/>
  <c r="N3" i="6"/>
  <c r="F3" i="6"/>
  <c r="N2" i="6"/>
  <c r="N6" i="6" s="1"/>
  <c r="F2" i="6"/>
  <c r="D2" i="6"/>
  <c r="W35" i="7"/>
  <c r="V35" i="7"/>
  <c r="U35" i="7"/>
  <c r="T35" i="7"/>
  <c r="S35" i="7"/>
  <c r="R35" i="7"/>
  <c r="Q35" i="7"/>
  <c r="P35" i="7"/>
  <c r="X35" i="7" s="1"/>
  <c r="N35" i="7"/>
  <c r="M35" i="7"/>
  <c r="L35" i="7"/>
  <c r="K35" i="7"/>
  <c r="J35" i="7"/>
  <c r="I35" i="7"/>
  <c r="H35" i="7"/>
  <c r="G35" i="7"/>
  <c r="F35" i="7"/>
  <c r="E35" i="7"/>
  <c r="D35" i="7"/>
  <c r="C35" i="7"/>
  <c r="O35" i="7" s="1"/>
  <c r="W34" i="7"/>
  <c r="V34" i="7"/>
  <c r="U34" i="7"/>
  <c r="T34" i="7"/>
  <c r="S34" i="7"/>
  <c r="R34" i="7"/>
  <c r="Q34" i="7"/>
  <c r="P34" i="7"/>
  <c r="X34" i="7" s="1"/>
  <c r="N34" i="7"/>
  <c r="M34" i="7"/>
  <c r="L34" i="7"/>
  <c r="K34" i="7"/>
  <c r="J34" i="7"/>
  <c r="I34" i="7"/>
  <c r="H34" i="7"/>
  <c r="G34" i="7"/>
  <c r="F34" i="7"/>
  <c r="E34" i="7"/>
  <c r="D34" i="7"/>
  <c r="C34" i="7"/>
  <c r="O34" i="7" s="1"/>
  <c r="W33" i="7"/>
  <c r="V33" i="7"/>
  <c r="U33" i="7"/>
  <c r="T33" i="7"/>
  <c r="S33" i="7"/>
  <c r="R33" i="7"/>
  <c r="Q33" i="7"/>
  <c r="P33" i="7"/>
  <c r="X33" i="7" s="1"/>
  <c r="N33" i="7"/>
  <c r="M33" i="7"/>
  <c r="L33" i="7"/>
  <c r="K33" i="7"/>
  <c r="J33" i="7"/>
  <c r="I33" i="7"/>
  <c r="H33" i="7"/>
  <c r="G33" i="7"/>
  <c r="F33" i="7"/>
  <c r="E33" i="7"/>
  <c r="D33" i="7"/>
  <c r="C33" i="7"/>
  <c r="O33" i="7" s="1"/>
  <c r="W32" i="7"/>
  <c r="V32" i="7"/>
  <c r="U32" i="7"/>
  <c r="T32" i="7"/>
  <c r="S32" i="7"/>
  <c r="R32" i="7"/>
  <c r="Q32" i="7"/>
  <c r="P32" i="7"/>
  <c r="X32" i="7" s="1"/>
  <c r="N32" i="7"/>
  <c r="M32" i="7"/>
  <c r="L32" i="7"/>
  <c r="K32" i="7"/>
  <c r="J32" i="7"/>
  <c r="I32" i="7"/>
  <c r="H32" i="7"/>
  <c r="G32" i="7"/>
  <c r="F32" i="7"/>
  <c r="E32" i="7"/>
  <c r="D32" i="7"/>
  <c r="C32" i="7"/>
  <c r="O32" i="7" s="1"/>
  <c r="X31" i="7"/>
  <c r="W31" i="7"/>
  <c r="V31" i="7"/>
  <c r="U31" i="7"/>
  <c r="T31" i="7"/>
  <c r="S31" i="7"/>
  <c r="R31" i="7"/>
  <c r="Q31" i="7"/>
  <c r="P31" i="7"/>
  <c r="N31" i="7"/>
  <c r="M31" i="7"/>
  <c r="L31" i="7"/>
  <c r="K31" i="7"/>
  <c r="J31" i="7"/>
  <c r="I31" i="7"/>
  <c r="H31" i="7"/>
  <c r="G31" i="7"/>
  <c r="F31" i="7"/>
  <c r="E31" i="7"/>
  <c r="D31" i="7"/>
  <c r="C31" i="7"/>
  <c r="O31" i="7" s="1"/>
  <c r="W30" i="7"/>
  <c r="V30" i="7"/>
  <c r="U30" i="7"/>
  <c r="T30" i="7"/>
  <c r="S30" i="7"/>
  <c r="R30" i="7"/>
  <c r="Q30" i="7"/>
  <c r="P30" i="7"/>
  <c r="X30" i="7" s="1"/>
  <c r="N30" i="7"/>
  <c r="M30" i="7"/>
  <c r="L30" i="7"/>
  <c r="K30" i="7"/>
  <c r="J30" i="7"/>
  <c r="I30" i="7"/>
  <c r="H30" i="7"/>
  <c r="G30" i="7"/>
  <c r="F30" i="7"/>
  <c r="E30" i="7"/>
  <c r="D30" i="7"/>
  <c r="C30" i="7"/>
  <c r="O30" i="7" s="1"/>
  <c r="X29" i="7"/>
  <c r="W29" i="7"/>
  <c r="V29" i="7"/>
  <c r="U29" i="7"/>
  <c r="T29" i="7"/>
  <c r="S29" i="7"/>
  <c r="R29" i="7"/>
  <c r="Q29" i="7"/>
  <c r="P29" i="7"/>
  <c r="N29" i="7"/>
  <c r="M29" i="7"/>
  <c r="L29" i="7"/>
  <c r="K29" i="7"/>
  <c r="J29" i="7"/>
  <c r="I29" i="7"/>
  <c r="H29" i="7"/>
  <c r="G29" i="7"/>
  <c r="F29" i="7"/>
  <c r="E29" i="7"/>
  <c r="D29" i="7"/>
  <c r="C29" i="7"/>
  <c r="O29" i="7" s="1"/>
  <c r="W28" i="7"/>
  <c r="V28" i="7"/>
  <c r="U28" i="7"/>
  <c r="T28" i="7"/>
  <c r="S28" i="7"/>
  <c r="R28" i="7"/>
  <c r="Q28" i="7"/>
  <c r="P28" i="7"/>
  <c r="X28" i="7" s="1"/>
  <c r="N28" i="7"/>
  <c r="M28" i="7"/>
  <c r="L28" i="7"/>
  <c r="K28" i="7"/>
  <c r="J28" i="7"/>
  <c r="I28" i="7"/>
  <c r="H28" i="7"/>
  <c r="G28" i="7"/>
  <c r="F28" i="7"/>
  <c r="E28" i="7"/>
  <c r="D28" i="7"/>
  <c r="C28" i="7"/>
  <c r="O28" i="7" s="1"/>
  <c r="W27" i="7"/>
  <c r="V27" i="7"/>
  <c r="U27" i="7"/>
  <c r="T27" i="7"/>
  <c r="S27" i="7"/>
  <c r="R27" i="7"/>
  <c r="Q27" i="7"/>
  <c r="P27" i="7"/>
  <c r="X27" i="7" s="1"/>
  <c r="N27" i="7"/>
  <c r="M27" i="7"/>
  <c r="L27" i="7"/>
  <c r="K27" i="7"/>
  <c r="J27" i="7"/>
  <c r="I27" i="7"/>
  <c r="H27" i="7"/>
  <c r="G27" i="7"/>
  <c r="F27" i="7"/>
  <c r="E27" i="7"/>
  <c r="D27" i="7"/>
  <c r="C27" i="7"/>
  <c r="O27" i="7" s="1"/>
  <c r="W26" i="7"/>
  <c r="V26" i="7"/>
  <c r="U26" i="7"/>
  <c r="T26" i="7"/>
  <c r="S26" i="7"/>
  <c r="R26" i="7"/>
  <c r="Q26" i="7"/>
  <c r="P26" i="7"/>
  <c r="X26" i="7" s="1"/>
  <c r="N26" i="7"/>
  <c r="M26" i="7"/>
  <c r="L26" i="7"/>
  <c r="K26" i="7"/>
  <c r="J26" i="7"/>
  <c r="I26" i="7"/>
  <c r="H26" i="7"/>
  <c r="G26" i="7"/>
  <c r="F26" i="7"/>
  <c r="E26" i="7"/>
  <c r="D26" i="7"/>
  <c r="C26" i="7"/>
  <c r="O26" i="7" s="1"/>
  <c r="W25" i="7"/>
  <c r="V25" i="7"/>
  <c r="U25" i="7"/>
  <c r="T25" i="7"/>
  <c r="S25" i="7"/>
  <c r="R25" i="7"/>
  <c r="Q25" i="7"/>
  <c r="P25" i="7"/>
  <c r="X25" i="7" s="1"/>
  <c r="N25" i="7"/>
  <c r="M25" i="7"/>
  <c r="L25" i="7"/>
  <c r="K25" i="7"/>
  <c r="J25" i="7"/>
  <c r="I25" i="7"/>
  <c r="H25" i="7"/>
  <c r="G25" i="7"/>
  <c r="F25" i="7"/>
  <c r="E25" i="7"/>
  <c r="D25" i="7"/>
  <c r="C25" i="7"/>
  <c r="O25" i="7" s="1"/>
  <c r="W24" i="7"/>
  <c r="V24" i="7"/>
  <c r="U24" i="7"/>
  <c r="T24" i="7"/>
  <c r="S24" i="7"/>
  <c r="R24" i="7"/>
  <c r="Q24" i="7"/>
  <c r="P24" i="7"/>
  <c r="X24" i="7" s="1"/>
  <c r="N24" i="7"/>
  <c r="M24" i="7"/>
  <c r="L24" i="7"/>
  <c r="K24" i="7"/>
  <c r="J24" i="7"/>
  <c r="I24" i="7"/>
  <c r="H24" i="7"/>
  <c r="G24" i="7"/>
  <c r="F24" i="7"/>
  <c r="E24" i="7"/>
  <c r="D24" i="7"/>
  <c r="C24" i="7"/>
  <c r="O24" i="7" s="1"/>
  <c r="W23" i="7"/>
  <c r="V23" i="7"/>
  <c r="U23" i="7"/>
  <c r="T23" i="7"/>
  <c r="S23" i="7"/>
  <c r="R23" i="7"/>
  <c r="Q23" i="7"/>
  <c r="P23" i="7"/>
  <c r="X23" i="7" s="1"/>
  <c r="N23" i="7"/>
  <c r="M23" i="7"/>
  <c r="L23" i="7"/>
  <c r="K23" i="7"/>
  <c r="J23" i="7"/>
  <c r="I23" i="7"/>
  <c r="H23" i="7"/>
  <c r="G23" i="7"/>
  <c r="F23" i="7"/>
  <c r="E23" i="7"/>
  <c r="D23" i="7"/>
  <c r="C23" i="7"/>
  <c r="O23" i="7" s="1"/>
  <c r="W22" i="7"/>
  <c r="V22" i="7"/>
  <c r="U22" i="7"/>
  <c r="T22" i="7"/>
  <c r="S22" i="7"/>
  <c r="R22" i="7"/>
  <c r="Q22" i="7"/>
  <c r="P22" i="7"/>
  <c r="X22" i="7" s="1"/>
  <c r="N22" i="7"/>
  <c r="M22" i="7"/>
  <c r="L22" i="7"/>
  <c r="K22" i="7"/>
  <c r="J22" i="7"/>
  <c r="I22" i="7"/>
  <c r="H22" i="7"/>
  <c r="G22" i="7"/>
  <c r="F22" i="7"/>
  <c r="E22" i="7"/>
  <c r="D22" i="7"/>
  <c r="C22" i="7"/>
  <c r="O22" i="7" s="1"/>
  <c r="W21" i="7"/>
  <c r="V21" i="7"/>
  <c r="U21" i="7"/>
  <c r="T21" i="7"/>
  <c r="S21" i="7"/>
  <c r="R21" i="7"/>
  <c r="Q21" i="7"/>
  <c r="P21" i="7"/>
  <c r="X21" i="7" s="1"/>
  <c r="N21" i="7"/>
  <c r="M21" i="7"/>
  <c r="L21" i="7"/>
  <c r="K21" i="7"/>
  <c r="J21" i="7"/>
  <c r="I21" i="7"/>
  <c r="H21" i="7"/>
  <c r="G21" i="7"/>
  <c r="F21" i="7"/>
  <c r="E21" i="7"/>
  <c r="D21" i="7"/>
  <c r="C21" i="7"/>
  <c r="O21" i="7" s="1"/>
  <c r="W20" i="7"/>
  <c r="V20" i="7"/>
  <c r="U20" i="7"/>
  <c r="T20" i="7"/>
  <c r="S20" i="7"/>
  <c r="R20" i="7"/>
  <c r="Q20" i="7"/>
  <c r="P20" i="7"/>
  <c r="X20" i="7" s="1"/>
  <c r="N20" i="7"/>
  <c r="M20" i="7"/>
  <c r="L20" i="7"/>
  <c r="K20" i="7"/>
  <c r="J20" i="7"/>
  <c r="I20" i="7"/>
  <c r="H20" i="7"/>
  <c r="G20" i="7"/>
  <c r="F20" i="7"/>
  <c r="E20" i="7"/>
  <c r="D20" i="7"/>
  <c r="C20" i="7"/>
  <c r="O20" i="7" s="1"/>
  <c r="W19" i="7"/>
  <c r="V19" i="7"/>
  <c r="U19" i="7"/>
  <c r="T19" i="7"/>
  <c r="T38" i="7" s="1"/>
  <c r="S19" i="7"/>
  <c r="R19" i="7"/>
  <c r="Q19" i="7"/>
  <c r="P19" i="7"/>
  <c r="X19" i="7" s="1"/>
  <c r="N19" i="7"/>
  <c r="M19" i="7"/>
  <c r="L19" i="7"/>
  <c r="K19" i="7"/>
  <c r="J19" i="7"/>
  <c r="I19" i="7"/>
  <c r="H19" i="7"/>
  <c r="G19" i="7"/>
  <c r="F19" i="7"/>
  <c r="E19" i="7"/>
  <c r="D19" i="7"/>
  <c r="C19" i="7"/>
  <c r="O19" i="7" s="1"/>
  <c r="W18" i="7"/>
  <c r="V18" i="7"/>
  <c r="V38" i="7" s="1"/>
  <c r="U18" i="7"/>
  <c r="U38" i="7" s="1"/>
  <c r="T18" i="7"/>
  <c r="S18" i="7"/>
  <c r="R18" i="7"/>
  <c r="R38" i="7" s="1"/>
  <c r="Q18" i="7"/>
  <c r="Q38" i="7" s="1"/>
  <c r="P18" i="7"/>
  <c r="X18" i="7" s="1"/>
  <c r="N18" i="7"/>
  <c r="N38" i="7" s="1"/>
  <c r="M18" i="7"/>
  <c r="M38" i="7" s="1"/>
  <c r="L18" i="7"/>
  <c r="L38" i="7" s="1"/>
  <c r="K18" i="7"/>
  <c r="K38" i="7" s="1"/>
  <c r="J18" i="7"/>
  <c r="J38" i="7" s="1"/>
  <c r="I18" i="7"/>
  <c r="I38" i="7" s="1"/>
  <c r="H18" i="7"/>
  <c r="H38" i="7" s="1"/>
  <c r="G18" i="7"/>
  <c r="G38" i="7" s="1"/>
  <c r="F18" i="7"/>
  <c r="F38" i="7" s="1"/>
  <c r="E18" i="7"/>
  <c r="E38" i="7" s="1"/>
  <c r="D18" i="7"/>
  <c r="D38" i="7" s="1"/>
  <c r="C18" i="7"/>
  <c r="O18" i="7" s="1"/>
  <c r="X17" i="7"/>
  <c r="C17" i="7"/>
  <c r="O17" i="7" s="1"/>
  <c r="X16" i="7"/>
  <c r="X38" i="7" s="1"/>
  <c r="W11" i="7"/>
  <c r="V11" i="7"/>
  <c r="U11" i="7"/>
  <c r="T11" i="7"/>
  <c r="S11" i="7"/>
  <c r="R11" i="7"/>
  <c r="Q11" i="7"/>
  <c r="P11" i="7"/>
  <c r="X11" i="7" s="1"/>
  <c r="N11" i="7"/>
  <c r="M11" i="7"/>
  <c r="L11" i="7"/>
  <c r="K11" i="7"/>
  <c r="J11" i="7"/>
  <c r="I11" i="7"/>
  <c r="H11" i="7"/>
  <c r="G11" i="7"/>
  <c r="F11" i="7"/>
  <c r="E11" i="7"/>
  <c r="D11" i="7"/>
  <c r="C11" i="7"/>
  <c r="O11" i="7" s="1"/>
  <c r="W7" i="7"/>
  <c r="W13" i="7" s="1"/>
  <c r="V7" i="7"/>
  <c r="V13" i="7" s="1"/>
  <c r="U7" i="7"/>
  <c r="U13" i="7" s="1"/>
  <c r="T7" i="7"/>
  <c r="T13" i="7" s="1"/>
  <c r="T40" i="7" s="1"/>
  <c r="T42" i="7" s="1"/>
  <c r="T45" i="7" s="1"/>
  <c r="S7" i="7"/>
  <c r="S13" i="7" s="1"/>
  <c r="R7" i="7"/>
  <c r="R13" i="7" s="1"/>
  <c r="Q7" i="7"/>
  <c r="Q13" i="7" s="1"/>
  <c r="P7" i="7"/>
  <c r="P13" i="7" s="1"/>
  <c r="N7" i="7"/>
  <c r="N13" i="7" s="1"/>
  <c r="N40" i="7" s="1"/>
  <c r="N42" i="7" s="1"/>
  <c r="N45" i="7" s="1"/>
  <c r="M7" i="7"/>
  <c r="M13" i="7" s="1"/>
  <c r="L7" i="7"/>
  <c r="L13" i="7" s="1"/>
  <c r="K7" i="7"/>
  <c r="K13" i="7" s="1"/>
  <c r="K40" i="7" s="1"/>
  <c r="K42" i="7" s="1"/>
  <c r="K45" i="7" s="1"/>
  <c r="J7" i="7"/>
  <c r="J13" i="7" s="1"/>
  <c r="J40" i="7" s="1"/>
  <c r="J42" i="7" s="1"/>
  <c r="J45" i="7" s="1"/>
  <c r="I7" i="7"/>
  <c r="I13" i="7" s="1"/>
  <c r="H7" i="7"/>
  <c r="H13" i="7" s="1"/>
  <c r="G7" i="7"/>
  <c r="G13" i="7" s="1"/>
  <c r="G40" i="7" s="1"/>
  <c r="G42" i="7" s="1"/>
  <c r="G45" i="7" s="1"/>
  <c r="F7" i="7"/>
  <c r="F13" i="7" s="1"/>
  <c r="F40" i="7" s="1"/>
  <c r="F42" i="7" s="1"/>
  <c r="F45" i="7" s="1"/>
  <c r="E7" i="7"/>
  <c r="E13" i="7" s="1"/>
  <c r="D7" i="7"/>
  <c r="D13" i="7" s="1"/>
  <c r="C7" i="7"/>
  <c r="C13" i="7" s="1"/>
  <c r="C44" i="1"/>
  <c r="E43" i="1"/>
  <c r="E42" i="1"/>
  <c r="E41" i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E34" i="1"/>
  <c r="E33" i="1"/>
  <c r="D33" i="1"/>
  <c r="E32" i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D44" i="1" s="1"/>
  <c r="E24" i="1"/>
  <c r="C19" i="1"/>
  <c r="E18" i="1"/>
  <c r="E17" i="1"/>
  <c r="E16" i="1"/>
  <c r="E15" i="1"/>
  <c r="E14" i="1"/>
  <c r="E13" i="1"/>
  <c r="E12" i="1"/>
  <c r="E19" i="1" s="1"/>
  <c r="C8" i="1"/>
  <c r="C9" i="1" s="1"/>
  <c r="E7" i="1"/>
  <c r="E6" i="1"/>
  <c r="E5" i="1"/>
  <c r="E8" i="1" s="1"/>
  <c r="E4" i="1"/>
  <c r="E3" i="1"/>
  <c r="F13" i="34" l="1"/>
  <c r="E25" i="34"/>
  <c r="E26" i="34"/>
  <c r="G20" i="34"/>
  <c r="F25" i="34"/>
  <c r="G26" i="34"/>
  <c r="E19" i="34"/>
  <c r="G25" i="34"/>
  <c r="J25" i="34" s="1"/>
  <c r="F9" i="34"/>
  <c r="F17" i="34"/>
  <c r="E21" i="34"/>
  <c r="E22" i="34"/>
  <c r="F23" i="34"/>
  <c r="G24" i="34"/>
  <c r="F29" i="34"/>
  <c r="F7" i="34"/>
  <c r="F15" i="34"/>
  <c r="E20" i="34"/>
  <c r="F21" i="34"/>
  <c r="G22" i="34"/>
  <c r="G23" i="34"/>
  <c r="E27" i="34"/>
  <c r="E28" i="34"/>
  <c r="G29" i="34"/>
  <c r="F11" i="34"/>
  <c r="E23" i="34"/>
  <c r="J23" i="34" s="1"/>
  <c r="E24" i="34"/>
  <c r="G27" i="34"/>
  <c r="J27" i="34" s="1"/>
  <c r="E29" i="34"/>
  <c r="O13" i="7"/>
  <c r="D40" i="7"/>
  <c r="D42" i="7" s="1"/>
  <c r="D45" i="7" s="1"/>
  <c r="L40" i="7"/>
  <c r="L42" i="7" s="1"/>
  <c r="L45" i="7" s="1"/>
  <c r="Q40" i="7"/>
  <c r="Q42" i="7" s="1"/>
  <c r="Q45" i="7" s="1"/>
  <c r="U40" i="7"/>
  <c r="U42" i="7" s="1"/>
  <c r="U45" i="7" s="1"/>
  <c r="X13" i="7"/>
  <c r="X40" i="7" s="1"/>
  <c r="X42" i="7" s="1"/>
  <c r="X45" i="7" s="1"/>
  <c r="C17" i="8"/>
  <c r="C16" i="6"/>
  <c r="C16" i="7"/>
  <c r="C47" i="1"/>
  <c r="H40" i="7"/>
  <c r="H42" i="7" s="1"/>
  <c r="H45" i="7" s="1"/>
  <c r="E40" i="7"/>
  <c r="E42" i="7" s="1"/>
  <c r="E45" i="7" s="1"/>
  <c r="I40" i="7"/>
  <c r="I42" i="7" s="1"/>
  <c r="I45" i="7" s="1"/>
  <c r="M40" i="7"/>
  <c r="M42" i="7" s="1"/>
  <c r="M45" i="7" s="1"/>
  <c r="R40" i="7"/>
  <c r="R42" i="7" s="1"/>
  <c r="R45" i="7" s="1"/>
  <c r="V40" i="7"/>
  <c r="V42" i="7" s="1"/>
  <c r="V45" i="7" s="1"/>
  <c r="C18" i="8"/>
  <c r="E25" i="1"/>
  <c r="E44" i="1" s="1"/>
  <c r="O7" i="7"/>
  <c r="S38" i="7"/>
  <c r="S40" i="7" s="1"/>
  <c r="S42" i="7" s="1"/>
  <c r="S45" i="7" s="1"/>
  <c r="W38" i="7"/>
  <c r="W40" i="7" s="1"/>
  <c r="W42" i="7" s="1"/>
  <c r="W45" i="7" s="1"/>
  <c r="P38" i="7"/>
  <c r="P40" i="7" s="1"/>
  <c r="P42" i="7" s="1"/>
  <c r="P45" i="7" s="1"/>
  <c r="H2" i="6"/>
  <c r="K13" i="6"/>
  <c r="K40" i="6" s="1"/>
  <c r="K42" i="6" s="1"/>
  <c r="K45" i="6" s="1"/>
  <c r="L45" i="6" s="1"/>
  <c r="L17" i="6"/>
  <c r="X7" i="7"/>
  <c r="L2" i="6"/>
  <c r="L4" i="6"/>
  <c r="H17" i="6"/>
  <c r="H11" i="6"/>
  <c r="H8" i="6"/>
  <c r="H4" i="6"/>
  <c r="H37" i="6"/>
  <c r="H36" i="6"/>
  <c r="H35" i="6"/>
  <c r="H34" i="6"/>
  <c r="H33" i="6"/>
  <c r="H32" i="6"/>
  <c r="H31" i="6"/>
  <c r="H30" i="6"/>
  <c r="H29" i="6"/>
  <c r="H28" i="6"/>
  <c r="H27" i="6"/>
  <c r="H20" i="6"/>
  <c r="H19" i="6"/>
  <c r="H38" i="6"/>
  <c r="H10" i="6"/>
  <c r="H9" i="6"/>
  <c r="H5" i="6"/>
  <c r="L8" i="6"/>
  <c r="H12" i="6"/>
  <c r="C17" i="6"/>
  <c r="M38" i="6"/>
  <c r="N38" i="6" s="1"/>
  <c r="L37" i="6"/>
  <c r="L12" i="6"/>
  <c r="L9" i="6"/>
  <c r="L5" i="6"/>
  <c r="L3" i="6"/>
  <c r="L38" i="6"/>
  <c r="L36" i="6"/>
  <c r="L35" i="6"/>
  <c r="L27" i="6"/>
  <c r="L20" i="6"/>
  <c r="L19" i="6"/>
  <c r="L16" i="6"/>
  <c r="L10" i="6"/>
  <c r="D42" i="6"/>
  <c r="D37" i="6"/>
  <c r="D12" i="6"/>
  <c r="D9" i="6"/>
  <c r="D5" i="6"/>
  <c r="D45" i="6"/>
  <c r="D40" i="6"/>
  <c r="D38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C13" i="6"/>
  <c r="D10" i="6"/>
  <c r="D6" i="6"/>
  <c r="D3" i="6"/>
  <c r="L11" i="6"/>
  <c r="G13" i="6"/>
  <c r="G40" i="6" s="1"/>
  <c r="G42" i="6" s="1"/>
  <c r="G45" i="6" s="1"/>
  <c r="H45" i="6" s="1"/>
  <c r="D17" i="6"/>
  <c r="I38" i="6"/>
  <c r="N19" i="6"/>
  <c r="G49" i="34"/>
  <c r="E49" i="8"/>
  <c r="I49" i="8"/>
  <c r="U49" i="8"/>
  <c r="Y49" i="8"/>
  <c r="F49" i="34"/>
  <c r="E49" i="34"/>
  <c r="J49" i="34" s="1"/>
  <c r="H49" i="34"/>
  <c r="F58" i="34"/>
  <c r="E58" i="34"/>
  <c r="H58" i="34"/>
  <c r="G58" i="34"/>
  <c r="H59" i="34"/>
  <c r="F48" i="34"/>
  <c r="E48" i="34"/>
  <c r="J48" i="34" s="1"/>
  <c r="H48" i="34"/>
  <c r="G48" i="34"/>
  <c r="C30" i="34"/>
  <c r="G6" i="34"/>
  <c r="F6" i="34"/>
  <c r="E6" i="34"/>
  <c r="G8" i="34"/>
  <c r="F8" i="34"/>
  <c r="E8" i="34"/>
  <c r="G10" i="34"/>
  <c r="F10" i="34"/>
  <c r="E10" i="34"/>
  <c r="G12" i="34"/>
  <c r="F12" i="34"/>
  <c r="E12" i="34"/>
  <c r="G14" i="34"/>
  <c r="F14" i="34"/>
  <c r="E14" i="34"/>
  <c r="G16" i="34"/>
  <c r="F16" i="34"/>
  <c r="E16" i="34"/>
  <c r="F40" i="34"/>
  <c r="F63" i="34" s="1"/>
  <c r="E40" i="34"/>
  <c r="J40" i="34" s="1"/>
  <c r="H40" i="34"/>
  <c r="G62" i="34"/>
  <c r="F62" i="34"/>
  <c r="E62" i="34"/>
  <c r="J62" i="34" s="1"/>
  <c r="H62" i="34"/>
  <c r="E13" i="6"/>
  <c r="E40" i="6" s="1"/>
  <c r="E42" i="6" s="1"/>
  <c r="E45" i="6" s="1"/>
  <c r="M13" i="6"/>
  <c r="F16" i="6"/>
  <c r="N16" i="6"/>
  <c r="G49" i="8"/>
  <c r="K49" i="8"/>
  <c r="O49" i="8"/>
  <c r="S49" i="8"/>
  <c r="W49" i="8"/>
  <c r="C14" i="8"/>
  <c r="H6" i="34"/>
  <c r="H8" i="34"/>
  <c r="H10" i="34"/>
  <c r="H12" i="34"/>
  <c r="H14" i="34"/>
  <c r="H16" i="34"/>
  <c r="J21" i="34"/>
  <c r="C63" i="34"/>
  <c r="F44" i="34"/>
  <c r="E44" i="34"/>
  <c r="H44" i="34"/>
  <c r="F52" i="34"/>
  <c r="E52" i="34"/>
  <c r="H52" i="34"/>
  <c r="H55" i="34"/>
  <c r="G59" i="34"/>
  <c r="G7" i="34"/>
  <c r="G9" i="34"/>
  <c r="G11" i="34"/>
  <c r="G13" i="34"/>
  <c r="G15" i="34"/>
  <c r="G17" i="34"/>
  <c r="H19" i="34"/>
  <c r="J19" i="34" s="1"/>
  <c r="F20" i="34"/>
  <c r="J20" i="34" s="1"/>
  <c r="F22" i="34"/>
  <c r="F24" i="34"/>
  <c r="J24" i="34" s="1"/>
  <c r="F26" i="34"/>
  <c r="J26" i="34" s="1"/>
  <c r="F28" i="34"/>
  <c r="G39" i="34"/>
  <c r="E41" i="34"/>
  <c r="J41" i="34" s="1"/>
  <c r="F42" i="34"/>
  <c r="J42" i="34" s="1"/>
  <c r="G43" i="34"/>
  <c r="J43" i="34" s="1"/>
  <c r="G47" i="34"/>
  <c r="G51" i="34"/>
  <c r="J51" i="34" s="1"/>
  <c r="G57" i="34"/>
  <c r="J57" i="34" s="1"/>
  <c r="G61" i="34"/>
  <c r="J61" i="34" s="1"/>
  <c r="H7" i="34"/>
  <c r="H9" i="34"/>
  <c r="H11" i="34"/>
  <c r="H13" i="34"/>
  <c r="H15" i="34"/>
  <c r="H17" i="34"/>
  <c r="G28" i="34"/>
  <c r="H39" i="34"/>
  <c r="F41" i="34"/>
  <c r="G42" i="34"/>
  <c r="H43" i="34"/>
  <c r="F45" i="34"/>
  <c r="J45" i="34" s="1"/>
  <c r="G46" i="34"/>
  <c r="J46" i="34" s="1"/>
  <c r="H47" i="34"/>
  <c r="J47" i="34" s="1"/>
  <c r="G50" i="34"/>
  <c r="J50" i="34" s="1"/>
  <c r="H51" i="34"/>
  <c r="F53" i="34"/>
  <c r="J53" i="34" s="1"/>
  <c r="F55" i="34"/>
  <c r="J55" i="34" s="1"/>
  <c r="G56" i="34"/>
  <c r="J56" i="34" s="1"/>
  <c r="H57" i="34"/>
  <c r="F59" i="34"/>
  <c r="J59" i="34" s="1"/>
  <c r="G60" i="34"/>
  <c r="J60" i="34" s="1"/>
  <c r="H61" i="34"/>
  <c r="E39" i="34"/>
  <c r="L40" i="6" l="1"/>
  <c r="L42" i="6"/>
  <c r="J29" i="34"/>
  <c r="J9" i="34"/>
  <c r="J15" i="34"/>
  <c r="J7" i="34"/>
  <c r="J17" i="34"/>
  <c r="J22" i="34"/>
  <c r="J28" i="34"/>
  <c r="J13" i="34"/>
  <c r="J14" i="34"/>
  <c r="J11" i="34"/>
  <c r="H40" i="6"/>
  <c r="H42" i="6"/>
  <c r="J10" i="34"/>
  <c r="G30" i="34"/>
  <c r="E63" i="34"/>
  <c r="J39" i="34"/>
  <c r="H63" i="34"/>
  <c r="J52" i="34"/>
  <c r="J44" i="34"/>
  <c r="H30" i="34"/>
  <c r="J12" i="34"/>
  <c r="J58" i="34"/>
  <c r="O16" i="7"/>
  <c r="O38" i="7" s="1"/>
  <c r="O40" i="7" s="1"/>
  <c r="C38" i="7"/>
  <c r="C40" i="7" s="1"/>
  <c r="C42" i="7" s="1"/>
  <c r="J6" i="34"/>
  <c r="E30" i="34"/>
  <c r="G3" i="6"/>
  <c r="H3" i="6" s="1"/>
  <c r="H6" i="6" s="1"/>
  <c r="I6" i="6" s="1"/>
  <c r="L13" i="6"/>
  <c r="C38" i="6"/>
  <c r="G63" i="34"/>
  <c r="M40" i="6"/>
  <c r="N13" i="6"/>
  <c r="J16" i="34"/>
  <c r="J8" i="34"/>
  <c r="F30" i="34"/>
  <c r="C40" i="6"/>
  <c r="C42" i="6" s="1"/>
  <c r="C45" i="6" s="1"/>
  <c r="L6" i="6"/>
  <c r="C47" i="8"/>
  <c r="C49" i="8" s="1"/>
  <c r="C50" i="8" s="1"/>
  <c r="H13" i="6" l="1"/>
  <c r="C52" i="8"/>
  <c r="D2" i="8"/>
  <c r="J30" i="34"/>
  <c r="I13" i="6"/>
  <c r="I40" i="6" s="1"/>
  <c r="I42" i="6" s="1"/>
  <c r="I45" i="6" s="1"/>
  <c r="J45" i="6" s="1"/>
  <c r="J2" i="6"/>
  <c r="J36" i="6"/>
  <c r="J35" i="6"/>
  <c r="J38" i="6"/>
  <c r="J17" i="6"/>
  <c r="J16" i="6"/>
  <c r="J8" i="6"/>
  <c r="J4" i="6"/>
  <c r="J3" i="6"/>
  <c r="J37" i="6"/>
  <c r="J12" i="6"/>
  <c r="J11" i="6"/>
  <c r="J19" i="6"/>
  <c r="J10" i="6"/>
  <c r="J20" i="6"/>
  <c r="J9" i="6"/>
  <c r="J5" i="6"/>
  <c r="J6" i="6" s="1"/>
  <c r="J27" i="6"/>
  <c r="M42" i="6"/>
  <c r="N41" i="6"/>
  <c r="N40" i="6"/>
  <c r="C45" i="7"/>
  <c r="O45" i="7" s="1"/>
  <c r="O42" i="7"/>
  <c r="J63" i="34"/>
  <c r="J42" i="6" l="1"/>
  <c r="J40" i="6"/>
  <c r="N44" i="6"/>
  <c r="N42" i="6"/>
  <c r="M45" i="6"/>
  <c r="N45" i="6" s="1"/>
  <c r="N43" i="6"/>
  <c r="D50" i="8"/>
  <c r="D14" i="8"/>
  <c r="J13" i="6"/>
  <c r="D52" i="8" l="1"/>
  <c r="E2" i="8"/>
  <c r="E50" i="8" l="1"/>
  <c r="E14" i="8"/>
  <c r="E52" i="8" l="1"/>
  <c r="F2" i="8"/>
  <c r="F50" i="8" l="1"/>
  <c r="F14" i="8"/>
  <c r="F52" i="8" l="1"/>
  <c r="G2" i="8"/>
  <c r="G50" i="8" l="1"/>
  <c r="G14" i="8"/>
  <c r="G52" i="8" l="1"/>
  <c r="H2" i="8"/>
  <c r="H50" i="8" l="1"/>
  <c r="H14" i="8"/>
  <c r="H52" i="8" l="1"/>
  <c r="I2" i="8"/>
  <c r="I50" i="8" l="1"/>
  <c r="I14" i="8"/>
  <c r="I52" i="8" l="1"/>
  <c r="J2" i="8"/>
  <c r="J50" i="8" l="1"/>
  <c r="J14" i="8"/>
  <c r="J52" i="8" l="1"/>
  <c r="K2" i="8"/>
  <c r="K50" i="8" l="1"/>
  <c r="K14" i="8"/>
  <c r="K52" i="8" l="1"/>
  <c r="L2" i="8"/>
  <c r="L50" i="8" l="1"/>
  <c r="L14" i="8"/>
  <c r="L52" i="8" l="1"/>
  <c r="M2" i="8"/>
  <c r="M50" i="8" l="1"/>
  <c r="M14" i="8"/>
  <c r="M52" i="8" l="1"/>
  <c r="N2" i="8"/>
  <c r="N14" i="8" l="1"/>
  <c r="N50" i="8"/>
  <c r="N52" i="8" l="1"/>
  <c r="O2" i="8"/>
  <c r="O50" i="8" l="1"/>
  <c r="O14" i="8"/>
  <c r="O52" i="8" l="1"/>
  <c r="P2" i="8"/>
  <c r="P50" i="8" l="1"/>
  <c r="P14" i="8"/>
  <c r="P52" i="8" l="1"/>
  <c r="Q2" i="8"/>
  <c r="Q50" i="8" l="1"/>
  <c r="Q14" i="8"/>
  <c r="Q52" i="8" l="1"/>
  <c r="R2" i="8"/>
  <c r="R14" i="8" l="1"/>
  <c r="R50" i="8"/>
  <c r="R52" i="8" l="1"/>
  <c r="S2" i="8"/>
  <c r="S50" i="8" l="1"/>
  <c r="S14" i="8"/>
  <c r="S52" i="8" l="1"/>
  <c r="T2" i="8"/>
  <c r="T50" i="8" l="1"/>
  <c r="T14" i="8"/>
  <c r="T52" i="8" l="1"/>
  <c r="U2" i="8"/>
  <c r="U14" i="8" l="1"/>
  <c r="U50" i="8"/>
  <c r="U52" i="8" l="1"/>
  <c r="V2" i="8"/>
  <c r="V14" i="8" l="1"/>
  <c r="V50" i="8"/>
  <c r="V52" i="8" l="1"/>
  <c r="W2" i="8"/>
  <c r="W50" i="8" l="1"/>
  <c r="W14" i="8"/>
  <c r="W52" i="8" l="1"/>
  <c r="X2" i="8"/>
  <c r="X50" i="8" l="1"/>
  <c r="X14" i="8"/>
  <c r="X52" i="8" l="1"/>
  <c r="Y2" i="8"/>
  <c r="Y14" i="8" l="1"/>
  <c r="Y50" i="8"/>
  <c r="Y52" i="8" l="1"/>
  <c r="Z2" i="8"/>
  <c r="Z14" i="8" l="1"/>
  <c r="Z50" i="8"/>
  <c r="Z52" i="8" s="1"/>
</calcChain>
</file>

<file path=xl/sharedStrings.xml><?xml version="1.0" encoding="utf-8"?>
<sst xmlns="http://schemas.openxmlformats.org/spreadsheetml/2006/main" count="383" uniqueCount="268">
  <si>
    <t>EURO netto</t>
  </si>
  <si>
    <t>Umsatzsteuer</t>
  </si>
  <si>
    <r>
      <t xml:space="preserve">I. Kapitalbedarf Anlagevermögen </t>
    </r>
    <r>
      <rPr>
        <sz val="10"/>
        <rFont val="Arial"/>
        <family val="2"/>
      </rPr>
      <t>(Einmalkosten)</t>
    </r>
  </si>
  <si>
    <t>Neuanschaffung</t>
  </si>
  <si>
    <t>Sacheinlage</t>
  </si>
  <si>
    <t>EURO</t>
  </si>
  <si>
    <t>Satz*</t>
  </si>
  <si>
    <t>Büroausstattung für 5 Mitarbeiter, Teeküche und Konferenzraum für ca. 10 Personen</t>
  </si>
  <si>
    <t>Geschäfts PKW</t>
  </si>
  <si>
    <t>GmbH Einlage</t>
  </si>
  <si>
    <t>Laborausstattung</t>
  </si>
  <si>
    <t>SUMME Neuanschaffung | Sacheinlagen (Zeitwert):</t>
  </si>
  <si>
    <t>SUMME Anlagevermögen:</t>
  </si>
  <si>
    <r>
      <t xml:space="preserve">II. Kapitalbedarf Gründungskosten </t>
    </r>
    <r>
      <rPr>
        <sz val="10"/>
        <rFont val="Arial"/>
        <family val="2"/>
      </rPr>
      <t>(Einmalkosten)</t>
    </r>
  </si>
  <si>
    <t>Beratungskosten (Anwalts- und Notarkosten für HR-Eintrag, Steuerberater)</t>
  </si>
  <si>
    <t>Genehmigungen/Anmeldungen (Konzession, Gewerbeanmeldung, HR-Eintrag)</t>
  </si>
  <si>
    <t xml:space="preserve">Markterschließungskosten </t>
  </si>
  <si>
    <t>Softwareentwicklung bis zur technischen Marktreife</t>
  </si>
  <si>
    <t>Regulatorische Zulassung und medizinprodukterechtliche Markteinführung</t>
  </si>
  <si>
    <t>Mietkaution</t>
  </si>
  <si>
    <t>Renovierungskosten/Umbaumaßnahmen (inkl. Reinigung)</t>
  </si>
  <si>
    <t>SUMME Gründungskosten:</t>
  </si>
  <si>
    <t xml:space="preserve">Kosten </t>
  </si>
  <si>
    <r>
      <t xml:space="preserve">III. Kapitalbedarf Umlaufvermögen </t>
    </r>
    <r>
      <rPr>
        <sz val="10"/>
        <rFont val="Arial"/>
        <family val="2"/>
      </rPr>
      <t>(Entwicklung von Apollonia bis zur vollständigen Zulassungs- und Vertriebsfähigkeit)</t>
    </r>
  </si>
  <si>
    <t>pro Monat</t>
  </si>
  <si>
    <t>Monate</t>
  </si>
  <si>
    <t>Beiträge IHK</t>
  </si>
  <si>
    <t>Bücher, Literatur, Zeitschriften</t>
  </si>
  <si>
    <t>Buchführungskosten Steuerberatung</t>
  </si>
  <si>
    <t xml:space="preserve">Büromaterial </t>
  </si>
  <si>
    <t>Kraftfahrzeugkosten (und laufende Kosten)</t>
  </si>
  <si>
    <t xml:space="preserve">Sonstige Gebühren </t>
  </si>
  <si>
    <t xml:space="preserve">IT-Fachrechtsanwalt </t>
  </si>
  <si>
    <t>Mieten (inkl. Nebenkosten) ca. 135 qm Gewerbefläche</t>
  </si>
  <si>
    <t>Werbung</t>
  </si>
  <si>
    <t xml:space="preserve">GEMA-Gebühren </t>
  </si>
  <si>
    <t>Reparaturen / Instandhaltungen</t>
  </si>
  <si>
    <t>Reisekosten</t>
  </si>
  <si>
    <t>Sonstige Kosten und Reserven</t>
  </si>
  <si>
    <t>Steuern KFZ</t>
  </si>
  <si>
    <t xml:space="preserve">Telefon, Handy, Internet </t>
  </si>
  <si>
    <t>Personalkosten: Joachim Lugojan Zahnarzt, Zahntechniker, Sekretärin und ein Zusatzpersonal</t>
  </si>
  <si>
    <t>SUMME Umlaufvermögen:</t>
  </si>
  <si>
    <t>Netto</t>
  </si>
  <si>
    <t>Brutto</t>
  </si>
  <si>
    <t>KAPITALBEDARF:</t>
  </si>
  <si>
    <t xml:space="preserve">Anmerkung: Die angegebenen Zahlenwerte wurden für einen Zeitraum von 48 Monaten berechnet. </t>
  </si>
  <si>
    <t xml:space="preserve">Unvorhersehbare Kostensteigerungen, beispielsweise infolge von Inflation, tariflichen Anpassungen oder Preiserhöhungen </t>
  </si>
  <si>
    <t>externer Dienstleister und Lieferanten, sind darin noch nicht berücksichtigt und können zu einem höheren Gesamtbedarf führen.</t>
  </si>
  <si>
    <t>1. Geschäftsjahr</t>
  </si>
  <si>
    <t xml:space="preserve">2. Geschäftsjahr </t>
  </si>
  <si>
    <t>Nettobeträge in EURO</t>
  </si>
  <si>
    <t>1. Mo</t>
  </si>
  <si>
    <t>2. Mo</t>
  </si>
  <si>
    <t>3. Mo</t>
  </si>
  <si>
    <t>4. Mo</t>
  </si>
  <si>
    <t>5. Mo</t>
  </si>
  <si>
    <t>6. Mo</t>
  </si>
  <si>
    <t>7. Mo</t>
  </si>
  <si>
    <t>8. Mo</t>
  </si>
  <si>
    <t>9. Mo</t>
  </si>
  <si>
    <t>10. Mo</t>
  </si>
  <si>
    <t>11. Mo</t>
  </si>
  <si>
    <t>12. Mo</t>
  </si>
  <si>
    <t>1. Jahr</t>
  </si>
  <si>
    <t>Jan</t>
  </si>
  <si>
    <t>Feb</t>
  </si>
  <si>
    <t>März</t>
  </si>
  <si>
    <t>April</t>
  </si>
  <si>
    <t>Mai</t>
  </si>
  <si>
    <t>Juni</t>
  </si>
  <si>
    <t>3. Qu</t>
  </si>
  <si>
    <t>4. Qu</t>
  </si>
  <si>
    <t>2. Jahr</t>
  </si>
  <si>
    <t>Prozent</t>
  </si>
  <si>
    <t>SUMME Nettoumsätze:</t>
  </si>
  <si>
    <t xml:space="preserve"> = ROHGEWINN</t>
  </si>
  <si>
    <t>./. KOSTEN</t>
  </si>
  <si>
    <t>SUMME Kosten:</t>
  </si>
  <si>
    <t xml:space="preserve"> = BETRIEBSERGEBNIS</t>
  </si>
  <si>
    <t xml:space="preserve"> = GEWINN VOR STEUER</t>
  </si>
  <si>
    <t xml:space="preserve"> = BETRIEBSGEWINN VOR STEUER</t>
  </si>
  <si>
    <t>%</t>
  </si>
  <si>
    <t>3. Jahr</t>
  </si>
  <si>
    <t>4. Jahr</t>
  </si>
  <si>
    <t>5. Jahr</t>
  </si>
  <si>
    <t>6. Jahr</t>
  </si>
  <si>
    <t>Umsatz: Apollonia Dienstleistungen Software</t>
  </si>
  <si>
    <t>Umsatz: Apollonia Fertigung: Kronen</t>
  </si>
  <si>
    <t>./. Kosten Berechnung: Kronen Software</t>
  </si>
  <si>
    <t>./. Kosten Fertigung: Kronen</t>
  </si>
  <si>
    <t>./. Personalkosten (inkl. Lohn- und Lohnnebenkosten)</t>
  </si>
  <si>
    <t>Außendienstmitarbeiter</t>
  </si>
  <si>
    <t>Externe Dienstleister</t>
  </si>
  <si>
    <t xml:space="preserve"> = GEWINN </t>
  </si>
  <si>
    <t>II. Bruttoeinnahmen in EURO</t>
  </si>
  <si>
    <t>13. Mo</t>
  </si>
  <si>
    <t>14. Mo</t>
  </si>
  <si>
    <t>15. Mo</t>
  </si>
  <si>
    <t>16. Mo</t>
  </si>
  <si>
    <t>17. Mo</t>
  </si>
  <si>
    <t>18. Mo</t>
  </si>
  <si>
    <t>19. Mo</t>
  </si>
  <si>
    <t>20. Mo</t>
  </si>
  <si>
    <t>21. Mo</t>
  </si>
  <si>
    <t>22. Mo</t>
  </si>
  <si>
    <t>23. Mo</t>
  </si>
  <si>
    <t>24. Mo</t>
  </si>
  <si>
    <t>SUMME Einnahmen:</t>
  </si>
  <si>
    <t>III. Liquide Mittel plus Einnahmen</t>
  </si>
  <si>
    <t>IV. Bruttoausgaben in EURO</t>
  </si>
  <si>
    <t>SUMME Ausgaben:</t>
  </si>
  <si>
    <t>Einmalige Investitionskosten:</t>
  </si>
  <si>
    <t>L-Nr.</t>
  </si>
  <si>
    <t>Artikel</t>
  </si>
  <si>
    <r>
      <t xml:space="preserve">Netto </t>
    </r>
    <r>
      <rPr>
        <b/>
        <sz val="13"/>
        <color theme="0"/>
        <rFont val="Calibri"/>
        <family val="2"/>
      </rPr>
      <t>€</t>
    </r>
  </si>
  <si>
    <t>Ust. €</t>
  </si>
  <si>
    <t>Brutto €</t>
  </si>
  <si>
    <t>VHF R5 - 5 Achs-Fräs und Schleifmaschine</t>
  </si>
  <si>
    <t>Werkzeugset Erstausrüstung für R5</t>
  </si>
  <si>
    <t>Auslieferung + Einweisung R5</t>
  </si>
  <si>
    <t>Zirlux16+ Starter Kit</t>
  </si>
  <si>
    <t>HS Mobile 1543</t>
  </si>
  <si>
    <t>DESS Abutmenthalter</t>
  </si>
  <si>
    <t>SILENT powerCAM EC-Absaugung 220-240V</t>
  </si>
  <si>
    <t>Schnittstellenkabel Typ G</t>
  </si>
  <si>
    <t>TABEO 2 M ZIRKON 120 Sinterofen</t>
  </si>
  <si>
    <t>Quattro Tandem Kompressor</t>
  </si>
  <si>
    <t>Druckminderer</t>
  </si>
  <si>
    <t>Montagepauschale Kompressor</t>
  </si>
  <si>
    <t>3Shape DS D2000 Complete Restorative</t>
  </si>
  <si>
    <t>LabCare-Lizenz inkl. 5 Jahre Garantie und Austausch-Service ist diese im 1. Jahr inklusive. Lizenz ab dem 2. Jahr beträgt € 2200 (Preisanpassung vorbehalten).</t>
  </si>
  <si>
    <t>Upgrade High Performance auf Ultra PC-Lenovo P330 i7-9700, 64GB RAM, NVIDIA Quadro P2000 5GB, 1TB NVMe M.2 SSD.</t>
  </si>
  <si>
    <t>TERRA LED 3290w</t>
  </si>
  <si>
    <t>3Shape Trios 4 Pod kabellos</t>
  </si>
  <si>
    <t>Trios Design Studio</t>
  </si>
  <si>
    <t>Jährliche Lizenzgebühr ab dem 2. Jahr von 480,- Euro (Preisanpassungen vorbehalten)</t>
  </si>
  <si>
    <t>Implant Smile Design</t>
  </si>
  <si>
    <t>Jährliche Lizenzgebühr ab dem 2. Jahr von 180,- Euro (Preisanpassungen vorbehalten)</t>
  </si>
  <si>
    <t>Orthodontic Planner</t>
  </si>
  <si>
    <t>Clear Aligner Studio</t>
  </si>
  <si>
    <t>Jährliche Lizenzgebühr ab dem 2. Jahr von 660,- Euro (Preisanpassungen vorbehalten)</t>
  </si>
  <si>
    <t>Indirect Bonding Studio</t>
  </si>
  <si>
    <t>Splint Studio</t>
  </si>
  <si>
    <t>Jährliche Lizenzgebühr ab dem 2. Jahr von 220,- Euro (Preisanpassungen vorbehalten)</t>
  </si>
  <si>
    <t>Trios Inbox Stand-alone</t>
  </si>
  <si>
    <t>Jährliche Lizenzgebühr ab dem 2. Jahr von 500,- Euro (Preisanpassungen vorbehalten)</t>
  </si>
  <si>
    <t>Dell Precision Workstation 17</t>
  </si>
  <si>
    <t>Montagepauschale 3Shape Trios</t>
  </si>
  <si>
    <t>Einweisungstraining  InteralOral Scanner</t>
  </si>
  <si>
    <t>3 Jahre Trios Subskription. Das erste Jahr ist beim Gerätepreis incl.</t>
  </si>
  <si>
    <t>Laborregale, Labortische, Laborgeräte und weiteres Inventar</t>
  </si>
  <si>
    <t>Beleuchtung und andere elektrische Geräte</t>
  </si>
  <si>
    <t>Sonstige Ausgaben</t>
  </si>
  <si>
    <t>Summe 1</t>
  </si>
  <si>
    <t>Lieferant: Firma Henry Schein Dental Deutschland GmbH</t>
  </si>
  <si>
    <t>Software und Lizensen Labor</t>
  </si>
  <si>
    <t xml:space="preserve">Hardware Labor Laptops + Zubehör </t>
  </si>
  <si>
    <t>Mobilgeräte und Zubehör</t>
  </si>
  <si>
    <t>Telefon Sim Karten mit Flatrate für 4 Jahre</t>
  </si>
  <si>
    <t>Dedizierte Server externer Server in Deutschland</t>
  </si>
  <si>
    <t xml:space="preserve">Gehostete Dienste </t>
  </si>
  <si>
    <t xml:space="preserve">Gehosteter Dienst (Cloud Flare) </t>
  </si>
  <si>
    <t>Mehrere Domains für 4 Jahre</t>
  </si>
  <si>
    <t>Summe 2</t>
  </si>
  <si>
    <t>Lieferant: Diverse Firmen</t>
  </si>
  <si>
    <t>Komplettsumme</t>
  </si>
  <si>
    <t>Einmalige Büro und andere Einrichtungskosten:</t>
  </si>
  <si>
    <t>Büroeinrichtung 1-2 Zimmer</t>
  </si>
  <si>
    <t>Empfangsraumeinrichtung</t>
  </si>
  <si>
    <t>Personalraumeinrichtung 1 Zimmer mit Teeküche</t>
  </si>
  <si>
    <t>Diverses Zubehör wie Beleuchtung und Wandverschönerung etc.</t>
  </si>
  <si>
    <t>Erstausstattung Bürokosten</t>
  </si>
  <si>
    <t>5 PC mit Bildschirme, Lautsprecher, Drucker und Scanner Macintosh  (Apple)</t>
  </si>
  <si>
    <t>5 Smartphones mit 2 SIM Karten und Speicherkarten Macintosh  (Apple)</t>
  </si>
  <si>
    <t>5 Tablets mit 2 SIM Karten und Speicherkarten Macintosh  (Apple)</t>
  </si>
  <si>
    <t>Softwar Lizenzen  für 5 PC's  Macintosh  (Apple)</t>
  </si>
  <si>
    <t>Fachliteratur Online und Bücher</t>
  </si>
  <si>
    <t>Summe</t>
  </si>
  <si>
    <t>Brutto-Lohnkosten:</t>
  </si>
  <si>
    <t>Position</t>
  </si>
  <si>
    <t>5. Jahr €</t>
  </si>
  <si>
    <t>6. Jahr €</t>
  </si>
  <si>
    <t>Geschäftsführer</t>
  </si>
  <si>
    <t>Zahntechniker</t>
  </si>
  <si>
    <t>Sekretärin</t>
  </si>
  <si>
    <t>Zusatzpertsonal</t>
  </si>
  <si>
    <t>Außendienst</t>
  </si>
  <si>
    <t>Gesamte Lohn und Dienstleistungskosten:</t>
  </si>
  <si>
    <t>Brutto Lohnkosten Apollonia</t>
  </si>
  <si>
    <t>Prozent der Bevölkerung:</t>
  </si>
  <si>
    <t>Land</t>
  </si>
  <si>
    <t>Einwohnerzahl in Mill.</t>
  </si>
  <si>
    <t>Berechnungspreis €</t>
  </si>
  <si>
    <t>3. Jahr Berechnungen</t>
  </si>
  <si>
    <t>4. Jahr Berechnungen</t>
  </si>
  <si>
    <t>5. Jahr Berechnungen</t>
  </si>
  <si>
    <t>6. Jahr Berechnungen</t>
  </si>
  <si>
    <t>Gesamt</t>
  </si>
  <si>
    <t>Deutschland</t>
  </si>
  <si>
    <t>Andere EU Länder</t>
  </si>
  <si>
    <t>UK</t>
  </si>
  <si>
    <t>Norwegen</t>
  </si>
  <si>
    <t>Schweiz</t>
  </si>
  <si>
    <t>USA</t>
  </si>
  <si>
    <t>Kanada</t>
  </si>
  <si>
    <t>Brasilien</t>
  </si>
  <si>
    <t>Argentinien</t>
  </si>
  <si>
    <t>Saudi Arabien</t>
  </si>
  <si>
    <t>Kuwait</t>
  </si>
  <si>
    <t>Vereinigte Arabische Emirate</t>
  </si>
  <si>
    <t>Vietnam</t>
  </si>
  <si>
    <t>Katar</t>
  </si>
  <si>
    <t>China</t>
  </si>
  <si>
    <t>Taiwan</t>
  </si>
  <si>
    <t>Singapore</t>
  </si>
  <si>
    <t>Malaysia</t>
  </si>
  <si>
    <t>Indonesien</t>
  </si>
  <si>
    <t>Thailand</t>
  </si>
  <si>
    <t>Philippinen</t>
  </si>
  <si>
    <t>Indien</t>
  </si>
  <si>
    <t>Australien</t>
  </si>
  <si>
    <t>Neuseeland</t>
  </si>
  <si>
    <t>Apollonia Service (KI) - Leistungspreisliste bei eigener Herstellung von Zahnartikel für den Kunden (durchschnittliche Werte):</t>
  </si>
  <si>
    <t>Stückpreis €</t>
  </si>
  <si>
    <t>3. Jahr Anzahl</t>
  </si>
  <si>
    <t>4. Jahr Anzahl</t>
  </si>
  <si>
    <t>5. Jahr Anzahl</t>
  </si>
  <si>
    <t>6. Jahr Anzahl</t>
  </si>
  <si>
    <t>Geschäftsausstattung 1. Jahr</t>
  </si>
  <si>
    <t>Gründungskosten (Einmalkosten) 1. Jahr</t>
  </si>
  <si>
    <t>Beratungskosten, Rechtsanwalt regulär</t>
  </si>
  <si>
    <t>Betriebliche Versicherungen</t>
  </si>
  <si>
    <t>Buchführungskosten/Steuerberatung</t>
  </si>
  <si>
    <t>Büromaterial</t>
  </si>
  <si>
    <t>Kraftfahrzeugkosten (laufende Kosten)</t>
  </si>
  <si>
    <t>Sonstige Gebühren</t>
  </si>
  <si>
    <t>IT-Fachrechtsanwalt</t>
  </si>
  <si>
    <t>Mieten (inkl. Nebenkosten)</t>
  </si>
  <si>
    <t>GEMA-Gebühren</t>
  </si>
  <si>
    <t>Steuern Kfz</t>
  </si>
  <si>
    <t>Telefon, Handy, Internet</t>
  </si>
  <si>
    <t>Unternehmens- und Betriebswirtschaftsberatung</t>
  </si>
  <si>
    <t>Geschäftsausstattung</t>
  </si>
  <si>
    <t>Gründungskosten (Einmalkosten)</t>
  </si>
  <si>
    <t>Investitionen Anlagevermögen/Geschäftsausstattung</t>
  </si>
  <si>
    <t>Gründungsausgaben (einmalig)</t>
  </si>
  <si>
    <t>Personalausgaben (inkl. Lohn- und Lohnnebenkosten)</t>
  </si>
  <si>
    <t>Beratungsausgaben, Rechtsanwalt regulär</t>
  </si>
  <si>
    <t>Kraftfahrzeugausgaben (laufende Kosten)</t>
  </si>
  <si>
    <t>Reiseausgaben</t>
  </si>
  <si>
    <t>I. Liquide Mittel (Bank, Kasse)</t>
  </si>
  <si>
    <r>
      <rPr>
        <b/>
        <sz val="8"/>
        <color rgb="FFFFFFFF"/>
        <rFont val="Arial"/>
        <family val="2"/>
      </rPr>
      <t xml:space="preserve">1. Jahr </t>
    </r>
    <r>
      <rPr>
        <b/>
        <sz val="8"/>
        <color rgb="FFFFFFFF"/>
        <rFont val="Calibri"/>
        <family val="2"/>
      </rPr>
      <t>€</t>
    </r>
  </si>
  <si>
    <r>
      <rPr>
        <b/>
        <sz val="8"/>
        <color rgb="FFFFFFFF"/>
        <rFont val="Arial"/>
        <family val="2"/>
      </rPr>
      <t xml:space="preserve">2. Jahr </t>
    </r>
    <r>
      <rPr>
        <b/>
        <sz val="8"/>
        <color rgb="FFFFFFFF"/>
        <rFont val="Calibri"/>
        <family val="2"/>
      </rPr>
      <t>€</t>
    </r>
  </si>
  <si>
    <r>
      <rPr>
        <b/>
        <sz val="8"/>
        <color rgb="FFFFFFFF"/>
        <rFont val="Arial"/>
        <family val="2"/>
      </rPr>
      <t xml:space="preserve">3. Jahr </t>
    </r>
    <r>
      <rPr>
        <b/>
        <sz val="8"/>
        <color rgb="FFFFFFFF"/>
        <rFont val="Calibri"/>
        <family val="2"/>
      </rPr>
      <t>€</t>
    </r>
  </si>
  <si>
    <r>
      <rPr>
        <b/>
        <sz val="8"/>
        <color rgb="FFFFFFFF"/>
        <rFont val="Arial"/>
        <family val="2"/>
      </rPr>
      <t xml:space="preserve">4. Jahr </t>
    </r>
    <r>
      <rPr>
        <b/>
        <sz val="8"/>
        <color rgb="FFFFFFFF"/>
        <rFont val="Calibri"/>
        <family val="2"/>
      </rPr>
      <t>€</t>
    </r>
  </si>
  <si>
    <r>
      <rPr>
        <b/>
        <sz val="12"/>
        <color rgb="FFFFFFFF"/>
        <rFont val="Arial"/>
        <family val="2"/>
      </rPr>
      <t xml:space="preserve">1. Jahr </t>
    </r>
    <r>
      <rPr>
        <b/>
        <sz val="12"/>
        <color rgb="FFFFFFFF"/>
        <rFont val="Calibri"/>
        <family val="2"/>
      </rPr>
      <t>€</t>
    </r>
  </si>
  <si>
    <r>
      <rPr>
        <b/>
        <sz val="12"/>
        <color rgb="FFFFFFFF"/>
        <rFont val="Arial"/>
        <family val="2"/>
      </rPr>
      <t xml:space="preserve">2. Jahr </t>
    </r>
    <r>
      <rPr>
        <b/>
        <sz val="12"/>
        <color rgb="FFFFFFFF"/>
        <rFont val="Calibri"/>
        <family val="2"/>
      </rPr>
      <t>€</t>
    </r>
  </si>
  <si>
    <r>
      <rPr>
        <b/>
        <sz val="12"/>
        <color rgb="FFFFFFFF"/>
        <rFont val="Arial"/>
        <family val="2"/>
      </rPr>
      <t xml:space="preserve">3. Jahr </t>
    </r>
    <r>
      <rPr>
        <b/>
        <sz val="12"/>
        <color rgb="FFFFFFFF"/>
        <rFont val="Calibri"/>
        <family val="2"/>
      </rPr>
      <t>€</t>
    </r>
  </si>
  <si>
    <r>
      <rPr>
        <b/>
        <sz val="12"/>
        <color rgb="FFFFFFFF"/>
        <rFont val="Arial"/>
        <family val="2"/>
      </rPr>
      <t xml:space="preserve">4. Jahr </t>
    </r>
    <r>
      <rPr>
        <b/>
        <sz val="12"/>
        <color rgb="FFFFFFFF"/>
        <rFont val="Calibri"/>
        <family val="2"/>
      </rPr>
      <t>€</t>
    </r>
  </si>
  <si>
    <r>
      <rPr>
        <sz val="8"/>
        <color rgb="FF000000"/>
        <rFont val="Arial"/>
        <family val="2"/>
      </rPr>
      <t>V. Überschuss/Defizit (Einnahmen ./. Ausgaben)</t>
    </r>
  </si>
  <si>
    <t>VIII. Verfügbare Liquidität (VI. +VII.)</t>
  </si>
  <si>
    <t>Externe Dienstleistungskosten</t>
  </si>
  <si>
    <r>
      <t xml:space="preserve">Apollonia Software (KI) Service -  Leistungspreisliste für Kunden </t>
    </r>
    <r>
      <rPr>
        <b/>
        <sz val="18"/>
        <color theme="0"/>
        <rFont val="Arial1"/>
      </rPr>
      <t>pro Kronenberechnung in:</t>
    </r>
  </si>
  <si>
    <t>Einmalige Start Up Kosten für Artikel</t>
  </si>
  <si>
    <t>Unternehmens- und Betriebswirtschafsberatung</t>
  </si>
  <si>
    <t>Beratungskosten, Rechtsanwalt Regular</t>
  </si>
  <si>
    <t>Betriebliche Versicherungen (Betriebshaftpflicht, Kfz, Feuer, Wasser, BG f. Angestelle, Software Versicherung)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</si>
</sst>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D_M_-;\-* #,##0.00\ _D_M_-;_-* &quot;-&quot;??\ _D_M_-;_-@_-"/>
    <numFmt numFmtId="165" formatCode="#,##0.00_ ;\-#,##0.00\ "/>
    <numFmt numFmtId="166" formatCode="#,##0_ ;\-#,##0\ "/>
    <numFmt numFmtId="167" formatCode="_-* #,##0.00\ [$€]_-;\-* #,##0.00\ [$€]_-;_-* &quot;-&quot;??\ [$€]_-;_-@_-"/>
  </numFmts>
  <fonts count="82">
    <font>
      <sz val="11"/>
      <name val="Arial"/>
    </font>
    <font>
      <sz val="11"/>
      <name val="Arial"/>
    </font>
    <font>
      <sz val="8"/>
      <name val="Arial"/>
    </font>
    <font>
      <b/>
      <sz val="11"/>
      <name val="Arial"/>
    </font>
    <font>
      <sz val="7"/>
      <name val="Arial"/>
    </font>
    <font>
      <sz val="11"/>
      <name val="Arial"/>
    </font>
    <font>
      <b/>
      <sz val="10"/>
      <name val="Arial"/>
    </font>
    <font>
      <sz val="10"/>
      <name val="Arial"/>
    </font>
    <font>
      <sz val="6"/>
      <name val="Arial"/>
    </font>
    <font>
      <b/>
      <sz val="8"/>
      <name val="Arial"/>
    </font>
    <font>
      <sz val="10"/>
      <name val="Arial Black"/>
    </font>
    <font>
      <sz val="8"/>
      <name val="Arial Black"/>
    </font>
    <font>
      <b/>
      <sz val="7"/>
      <name val="Arial"/>
    </font>
    <font>
      <sz val="7"/>
      <name val="Arial Black"/>
    </font>
    <font>
      <sz val="11"/>
      <name val="Arial"/>
    </font>
    <font>
      <sz val="8"/>
      <color rgb="FFFF0000"/>
      <name val="Arial"/>
    </font>
    <font>
      <sz val="14"/>
      <name val="Arial"/>
    </font>
    <font>
      <b/>
      <sz val="14"/>
      <color theme="0"/>
      <name val="Arial"/>
    </font>
    <font>
      <sz val="14"/>
      <color theme="0"/>
      <name val="Arial"/>
    </font>
    <font>
      <b/>
      <sz val="13"/>
      <color theme="0"/>
      <name val="Arial"/>
    </font>
    <font>
      <sz val="11"/>
      <color rgb="FF000000"/>
      <name val="Arial"/>
    </font>
    <font>
      <sz val="14"/>
      <color rgb="FFFFFFFF"/>
      <name val="Arial1"/>
    </font>
    <font>
      <sz val="14"/>
      <color rgb="FF000000"/>
      <name val="Arial1"/>
    </font>
    <font>
      <sz val="11"/>
      <color rgb="FFFFFFFF"/>
      <name val="Arial1"/>
    </font>
    <font>
      <b/>
      <sz val="11"/>
      <color rgb="FF000000"/>
      <name val="Arial1"/>
    </font>
    <font>
      <b/>
      <sz val="11"/>
      <color rgb="FF000000"/>
      <name val="Arial"/>
    </font>
    <font>
      <b/>
      <sz val="13"/>
      <color rgb="FFFFFFFF"/>
      <name val="Arial1"/>
    </font>
    <font>
      <sz val="11"/>
      <color rgb="FF000000"/>
      <name val="Arial1"/>
    </font>
    <font>
      <sz val="11"/>
      <color rgb="FF172A4D"/>
      <name val="Arial1"/>
    </font>
    <font>
      <b/>
      <sz val="10"/>
      <color rgb="FF0070C0"/>
      <name val="Arial"/>
    </font>
    <font>
      <b/>
      <sz val="7"/>
      <color rgb="FF0070C0"/>
      <name val="Arial"/>
    </font>
    <font>
      <b/>
      <sz val="14"/>
      <color rgb="FFFF0000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Arial1"/>
    </font>
    <font>
      <sz val="11"/>
      <color theme="1"/>
      <name val="Arial1"/>
    </font>
    <font>
      <b/>
      <sz val="12"/>
      <color theme="1"/>
      <name val="Arial"/>
    </font>
    <font>
      <b/>
      <sz val="12"/>
      <name val="Arial"/>
    </font>
    <font>
      <b/>
      <sz val="18"/>
      <color rgb="FFFFFFFF"/>
      <name val="Arial1"/>
    </font>
    <font>
      <sz val="18"/>
      <color rgb="FFFFFFFF"/>
      <name val="Arial1"/>
    </font>
    <font>
      <b/>
      <sz val="14"/>
      <name val="Calibri"/>
    </font>
    <font>
      <b/>
      <sz val="14"/>
      <color theme="1"/>
      <name val="Calibri"/>
    </font>
    <font>
      <b/>
      <sz val="13"/>
      <name val="Arial"/>
    </font>
    <font>
      <b/>
      <sz val="13"/>
      <color theme="1"/>
      <name val="Arial"/>
    </font>
    <font>
      <sz val="13"/>
      <name val="Arial"/>
    </font>
    <font>
      <sz val="11"/>
      <color rgb="FFFF0000"/>
      <name val="Arial"/>
    </font>
    <font>
      <b/>
      <sz val="13"/>
      <color rgb="FFFF0000"/>
      <name val="Arial"/>
    </font>
    <font>
      <sz val="10"/>
      <color theme="1"/>
      <name val="Arial"/>
    </font>
    <font>
      <b/>
      <sz val="11"/>
      <color rgb="FF0070C0"/>
      <name val="Arial"/>
    </font>
    <font>
      <b/>
      <sz val="8"/>
      <color rgb="FF0070C0"/>
      <name val="Arial"/>
    </font>
    <font>
      <sz val="9"/>
      <name val="Arial Black"/>
    </font>
    <font>
      <sz val="9"/>
      <name val="Arial"/>
    </font>
    <font>
      <b/>
      <sz val="9"/>
      <name val="Arial"/>
    </font>
    <font>
      <sz val="10"/>
      <color theme="0"/>
      <name val="Arial"/>
    </font>
    <font>
      <b/>
      <sz val="10"/>
      <color theme="0"/>
      <name val="Arial"/>
    </font>
    <font>
      <b/>
      <sz val="10"/>
      <color rgb="FF172A4D"/>
      <name val="Arial"/>
    </font>
    <font>
      <sz val="10"/>
      <color rgb="FF172A4D"/>
      <name val="Arial"/>
    </font>
    <font>
      <b/>
      <sz val="10"/>
      <color rgb="FFFFFF00"/>
      <name val="Arial"/>
    </font>
    <font>
      <b/>
      <sz val="12"/>
      <color theme="0"/>
      <name val="Arial"/>
    </font>
    <font>
      <sz val="12"/>
      <color theme="0"/>
      <name val="Arial"/>
    </font>
    <font>
      <sz val="12"/>
      <name val="Arial"/>
    </font>
    <font>
      <b/>
      <sz val="11"/>
      <color theme="0"/>
      <name val="Arial"/>
    </font>
    <font>
      <sz val="10"/>
      <name val="Arial"/>
      <family val="2"/>
    </font>
    <font>
      <b/>
      <sz val="13"/>
      <color theme="0"/>
      <name val="Calibri"/>
      <family val="2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Calibri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  <font>
      <b/>
      <sz val="12"/>
      <color rgb="FFFFFFFF"/>
      <name val="Calibri"/>
      <family val="2"/>
    </font>
    <font>
      <sz val="8"/>
      <name val="Arial Black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 Black"/>
      <family val="2"/>
    </font>
    <font>
      <b/>
      <sz val="10"/>
      <name val="Arial"/>
      <family val="2"/>
    </font>
    <font>
      <b/>
      <sz val="10"/>
      <color rgb="FFFFFF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color rgb="FFFFFF00"/>
      <name val="Arial"/>
      <family val="2"/>
    </font>
    <font>
      <sz val="12"/>
      <color rgb="FFFFFF00"/>
      <name val="Arial"/>
      <family val="2"/>
    </font>
    <font>
      <sz val="11"/>
      <color rgb="FF92D050"/>
      <name val="Arial1"/>
    </font>
    <font>
      <b/>
      <sz val="18"/>
      <color theme="0"/>
      <name val="Arial1"/>
    </font>
  </fonts>
  <fills count="15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theme="5" tint="0.59996337778862885"/>
        <bgColor indexed="65"/>
      </patternFill>
    </fill>
    <fill>
      <patternFill patternType="solid">
        <fgColor rgb="FF0070C0"/>
      </patternFill>
    </fill>
    <fill>
      <patternFill patternType="solid">
        <fgColor rgb="FFFFFF00"/>
      </patternFill>
    </fill>
    <fill>
      <patternFill patternType="solid">
        <fgColor theme="2"/>
      </patternFill>
    </fill>
    <fill>
      <patternFill patternType="solid">
        <fgColor rgb="FF92D050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rgb="FF0070C0"/>
      </patternFill>
    </fill>
    <fill>
      <patternFill patternType="solid">
        <fgColor theme="2" tint="-0.24997711111789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1C7D0"/>
      </left>
      <right style="medium">
        <color rgb="FFC1C7D0"/>
      </right>
      <top/>
      <bottom style="medium">
        <color rgb="FFC1C7D0"/>
      </bottom>
      <diagonal/>
    </border>
    <border>
      <left style="medium">
        <color rgb="FFC1C7D0"/>
      </left>
      <right style="medium">
        <color rgb="FFC1C7D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16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2" fillId="0" borderId="0" xfId="0" applyFont="1"/>
    <xf numFmtId="4" fontId="7" fillId="0" borderId="0" xfId="0" applyNumberFormat="1" applyFont="1"/>
    <xf numFmtId="165" fontId="7" fillId="0" borderId="0" xfId="3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165" fontId="7" fillId="0" borderId="0" xfId="3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center"/>
    </xf>
    <xf numFmtId="0" fontId="10" fillId="0" borderId="0" xfId="0" applyFont="1"/>
    <xf numFmtId="165" fontId="4" fillId="0" borderId="0" xfId="3" applyNumberFormat="1" applyFont="1" applyBorder="1" applyAlignment="1"/>
    <xf numFmtId="0" fontId="1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10" fillId="0" borderId="0" xfId="3" applyNumberFormat="1" applyFont="1" applyFill="1" applyBorder="1" applyAlignment="1"/>
    <xf numFmtId="165" fontId="10" fillId="0" borderId="0" xfId="0" applyNumberFormat="1" applyFont="1"/>
    <xf numFmtId="9" fontId="4" fillId="0" borderId="0" xfId="4" applyFont="1" applyBorder="1" applyAlignment="1">
      <alignment horizontal="right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9" fontId="7" fillId="0" borderId="0" xfId="4" applyFont="1" applyBorder="1" applyAlignment="1">
      <alignment horizontal="center"/>
    </xf>
    <xf numFmtId="9" fontId="7" fillId="0" borderId="0" xfId="0" applyNumberFormat="1" applyFont="1" applyAlignment="1">
      <alignment horizontal="center"/>
    </xf>
    <xf numFmtId="9" fontId="4" fillId="0" borderId="6" xfId="4" applyFont="1" applyBorder="1" applyAlignment="1"/>
    <xf numFmtId="9" fontId="4" fillId="0" borderId="7" xfId="4" applyFont="1" applyBorder="1" applyAlignment="1"/>
    <xf numFmtId="9" fontId="4" fillId="0" borderId="6" xfId="4" applyFont="1" applyBorder="1" applyAlignment="1">
      <alignment horizontal="right"/>
    </xf>
    <xf numFmtId="9" fontId="4" fillId="0" borderId="7" xfId="4" applyFont="1" applyBorder="1" applyAlignment="1">
      <alignment horizontal="right"/>
    </xf>
    <xf numFmtId="9" fontId="4" fillId="0" borderId="7" xfId="4" applyFont="1" applyBorder="1" applyAlignment="1">
      <alignment horizontal="right"/>
    </xf>
    <xf numFmtId="9" fontId="4" fillId="0" borderId="8" xfId="4" applyFont="1" applyBorder="1" applyAlignment="1">
      <alignment horizontal="right"/>
    </xf>
    <xf numFmtId="0" fontId="7" fillId="0" borderId="9" xfId="0" applyFont="1" applyBorder="1"/>
    <xf numFmtId="0" fontId="7" fillId="0" borderId="12" xfId="0" applyFont="1" applyBorder="1"/>
    <xf numFmtId="9" fontId="4" fillId="0" borderId="8" xfId="4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left"/>
    </xf>
    <xf numFmtId="0" fontId="7" fillId="0" borderId="13" xfId="0" applyFont="1" applyBorder="1"/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0" xfId="0" applyFont="1" applyAlignment="1">
      <alignment wrapText="1"/>
    </xf>
    <xf numFmtId="0" fontId="13" fillId="0" borderId="0" xfId="0" applyFont="1" applyAlignment="1">
      <alignment horizontal="center"/>
    </xf>
    <xf numFmtId="9" fontId="4" fillId="0" borderId="8" xfId="4" applyFont="1" applyBorder="1" applyAlignment="1"/>
    <xf numFmtId="9" fontId="4" fillId="0" borderId="13" xfId="4" applyFont="1" applyBorder="1" applyAlignment="1"/>
    <xf numFmtId="9" fontId="4" fillId="0" borderId="9" xfId="4" applyFont="1" applyBorder="1" applyAlignment="1"/>
    <xf numFmtId="9" fontId="4" fillId="0" borderId="12" xfId="4" applyFont="1" applyBorder="1" applyAlignment="1"/>
    <xf numFmtId="9" fontId="4" fillId="0" borderId="14" xfId="4" applyFont="1" applyBorder="1" applyAlignment="1">
      <alignment horizontal="right"/>
    </xf>
    <xf numFmtId="9" fontId="4" fillId="0" borderId="0" xfId="4" applyFont="1" applyBorder="1" applyAlignment="1">
      <alignment horizontal="right"/>
    </xf>
    <xf numFmtId="9" fontId="4" fillId="0" borderId="13" xfId="4" applyFont="1" applyBorder="1" applyAlignment="1">
      <alignment horizontal="right"/>
    </xf>
    <xf numFmtId="9" fontId="4" fillId="0" borderId="9" xfId="4" applyFont="1" applyBorder="1" applyAlignment="1">
      <alignment horizontal="right"/>
    </xf>
    <xf numFmtId="9" fontId="4" fillId="0" borderId="12" xfId="4" applyFont="1" applyBorder="1" applyAlignment="1">
      <alignment horizontal="right"/>
    </xf>
    <xf numFmtId="9" fontId="4" fillId="0" borderId="14" xfId="4" applyFont="1" applyBorder="1" applyAlignment="1">
      <alignment horizontal="right"/>
    </xf>
    <xf numFmtId="9" fontId="4" fillId="0" borderId="13" xfId="4" applyFont="1" applyBorder="1" applyAlignment="1">
      <alignment horizontal="right"/>
    </xf>
    <xf numFmtId="9" fontId="4" fillId="0" borderId="12" xfId="4" applyFont="1" applyBorder="1" applyAlignment="1">
      <alignment horizontal="right"/>
    </xf>
    <xf numFmtId="166" fontId="7" fillId="0" borderId="8" xfId="3" applyNumberFormat="1" applyFont="1" applyBorder="1" applyAlignment="1">
      <alignment horizontal="right"/>
    </xf>
    <xf numFmtId="166" fontId="7" fillId="0" borderId="11" xfId="3" applyNumberFormat="1" applyFont="1" applyBorder="1" applyAlignment="1">
      <alignment horizontal="right"/>
    </xf>
    <xf numFmtId="166" fontId="7" fillId="0" borderId="6" xfId="3" applyNumberFormat="1" applyFont="1" applyBorder="1" applyAlignment="1">
      <alignment horizontal="right"/>
    </xf>
    <xf numFmtId="166" fontId="7" fillId="0" borderId="2" xfId="3" applyNumberFormat="1" applyFont="1" applyBorder="1" applyAlignment="1">
      <alignment horizontal="right"/>
    </xf>
    <xf numFmtId="166" fontId="7" fillId="0" borderId="7" xfId="3" applyNumberFormat="1" applyFont="1" applyBorder="1" applyAlignment="1">
      <alignment horizontal="right"/>
    </xf>
    <xf numFmtId="166" fontId="7" fillId="0" borderId="3" xfId="3" applyNumberFormat="1" applyFont="1" applyBorder="1" applyAlignment="1">
      <alignment horizontal="right"/>
    </xf>
    <xf numFmtId="166" fontId="10" fillId="0" borderId="0" xfId="3" applyNumberFormat="1" applyFont="1" applyBorder="1" applyAlignment="1">
      <alignment horizontal="right"/>
    </xf>
    <xf numFmtId="166" fontId="7" fillId="0" borderId="13" xfId="3" applyNumberFormat="1" applyFont="1" applyBorder="1" applyAlignment="1">
      <alignment horizontal="right"/>
    </xf>
    <xf numFmtId="166" fontId="7" fillId="0" borderId="9" xfId="3" applyNumberFormat="1" applyFont="1" applyBorder="1" applyAlignment="1">
      <alignment horizontal="right"/>
    </xf>
    <xf numFmtId="166" fontId="7" fillId="0" borderId="12" xfId="3" applyNumberFormat="1" applyFont="1" applyBorder="1" applyAlignment="1">
      <alignment horizontal="right"/>
    </xf>
    <xf numFmtId="166" fontId="10" fillId="0" borderId="0" xfId="3" applyNumberFormat="1" applyFont="1" applyBorder="1" applyAlignment="1">
      <alignment horizontal="right"/>
    </xf>
    <xf numFmtId="166" fontId="7" fillId="0" borderId="14" xfId="3" applyNumberFormat="1" applyFont="1" applyBorder="1" applyAlignment="1">
      <alignment horizontal="right"/>
    </xf>
    <xf numFmtId="166" fontId="10" fillId="0" borderId="0" xfId="0" applyNumberFormat="1" applyFont="1"/>
    <xf numFmtId="3" fontId="2" fillId="0" borderId="0" xfId="0" applyNumberFormat="1" applyFont="1"/>
    <xf numFmtId="3" fontId="7" fillId="0" borderId="3" xfId="0" applyNumberFormat="1" applyFont="1" applyBorder="1"/>
    <xf numFmtId="3" fontId="7" fillId="0" borderId="0" xfId="0" applyNumberFormat="1" applyFont="1"/>
    <xf numFmtId="166" fontId="2" fillId="0" borderId="8" xfId="0" applyNumberFormat="1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0" fontId="15" fillId="0" borderId="0" xfId="0" applyFont="1" applyAlignment="1">
      <alignment horizontal="left"/>
    </xf>
    <xf numFmtId="3" fontId="7" fillId="0" borderId="13" xfId="3" applyNumberFormat="1" applyFont="1" applyBorder="1" applyAlignment="1"/>
    <xf numFmtId="3" fontId="7" fillId="0" borderId="9" xfId="3" applyNumberFormat="1" applyFont="1" applyBorder="1" applyAlignment="1"/>
    <xf numFmtId="3" fontId="7" fillId="0" borderId="12" xfId="3" applyNumberFormat="1" applyFont="1" applyBorder="1" applyAlignment="1"/>
    <xf numFmtId="3" fontId="7" fillId="0" borderId="0" xfId="3" applyNumberFormat="1" applyFont="1" applyBorder="1" applyAlignme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left"/>
    </xf>
    <xf numFmtId="3" fontId="7" fillId="0" borderId="13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0" xfId="3" applyNumberFormat="1" applyFont="1" applyBorder="1" applyAlignment="1">
      <alignment horizontal="right"/>
    </xf>
    <xf numFmtId="3" fontId="7" fillId="0" borderId="13" xfId="3" applyNumberFormat="1" applyFont="1" applyBorder="1" applyAlignment="1">
      <alignment horizontal="right"/>
    </xf>
    <xf numFmtId="3" fontId="7" fillId="0" borderId="12" xfId="3" applyNumberFormat="1" applyFont="1" applyBorder="1" applyAlignment="1">
      <alignment horizontal="right"/>
    </xf>
    <xf numFmtId="3" fontId="7" fillId="0" borderId="21" xfId="0" applyNumberFormat="1" applyFont="1" applyBorder="1"/>
    <xf numFmtId="3" fontId="7" fillId="0" borderId="11" xfId="3" applyNumberFormat="1" applyFont="1" applyBorder="1" applyAlignment="1"/>
    <xf numFmtId="3" fontId="7" fillId="0" borderId="2" xfId="3" applyNumberFormat="1" applyFont="1" applyBorder="1" applyAlignment="1"/>
    <xf numFmtId="3" fontId="7" fillId="0" borderId="3" xfId="3" applyNumberFormat="1" applyFont="1" applyBorder="1" applyAlignment="1"/>
    <xf numFmtId="3" fontId="7" fillId="0" borderId="3" xfId="0" applyNumberFormat="1" applyFont="1" applyBorder="1"/>
    <xf numFmtId="3" fontId="7" fillId="0" borderId="9" xfId="0" applyNumberFormat="1" applyFont="1" applyBorder="1" applyAlignment="1">
      <alignment horizontal="left"/>
    </xf>
    <xf numFmtId="3" fontId="7" fillId="0" borderId="11" xfId="0" applyNumberFormat="1" applyFont="1" applyBorder="1" applyAlignment="1">
      <alignment horizontal="right"/>
    </xf>
    <xf numFmtId="3" fontId="7" fillId="0" borderId="21" xfId="0" applyNumberFormat="1" applyFont="1" applyBorder="1"/>
    <xf numFmtId="3" fontId="7" fillId="0" borderId="0" xfId="3" applyNumberFormat="1" applyFont="1" applyBorder="1" applyAlignment="1"/>
    <xf numFmtId="3" fontId="7" fillId="0" borderId="9" xfId="3" applyNumberFormat="1" applyFont="1" applyBorder="1" applyAlignment="1"/>
    <xf numFmtId="3" fontId="7" fillId="0" borderId="21" xfId="3" applyNumberFormat="1" applyFont="1" applyBorder="1" applyAlignment="1"/>
    <xf numFmtId="0" fontId="10" fillId="0" borderId="0" xfId="0" applyFont="1" applyAlignment="1">
      <alignment horizontal="center"/>
    </xf>
    <xf numFmtId="3" fontId="9" fillId="0" borderId="0" xfId="0" applyNumberFormat="1" applyFont="1"/>
    <xf numFmtId="0" fontId="10" fillId="3" borderId="0" xfId="0" applyFont="1" applyFill="1"/>
    <xf numFmtId="9" fontId="2" fillId="0" borderId="0" xfId="0" applyNumberFormat="1" applyFont="1"/>
    <xf numFmtId="165" fontId="8" fillId="0" borderId="0" xfId="0" applyNumberFormat="1" applyFont="1"/>
    <xf numFmtId="3" fontId="7" fillId="3" borderId="0" xfId="0" applyNumberFormat="1" applyFont="1" applyFill="1"/>
    <xf numFmtId="3" fontId="7" fillId="3" borderId="0" xfId="3" applyNumberFormat="1" applyFont="1" applyFill="1" applyBorder="1" applyAlignment="1"/>
    <xf numFmtId="9" fontId="4" fillId="3" borderId="0" xfId="4" applyFont="1" applyFill="1" applyBorder="1" applyAlignment="1"/>
    <xf numFmtId="3" fontId="7" fillId="3" borderId="0" xfId="3" applyNumberFormat="1" applyFont="1" applyFill="1" applyBorder="1" applyAlignment="1">
      <alignment horizontal="right"/>
    </xf>
    <xf numFmtId="9" fontId="4" fillId="3" borderId="0" xfId="4" applyFont="1" applyFill="1" applyBorder="1" applyAlignment="1">
      <alignment horizontal="right"/>
    </xf>
    <xf numFmtId="0" fontId="1" fillId="0" borderId="0" xfId="0" applyFont="1"/>
    <xf numFmtId="166" fontId="1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/>
    <xf numFmtId="0" fontId="16" fillId="4" borderId="0" xfId="0" applyFont="1" applyFill="1"/>
    <xf numFmtId="0" fontId="17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0" fillId="4" borderId="0" xfId="0" applyFill="1"/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7" borderId="0" xfId="0" applyFont="1" applyFill="1"/>
    <xf numFmtId="3" fontId="3" fillId="7" borderId="0" xfId="0" applyNumberFormat="1" applyFont="1" applyFill="1"/>
    <xf numFmtId="3" fontId="0" fillId="5" borderId="0" xfId="0" applyNumberFormat="1" applyFill="1"/>
    <xf numFmtId="0" fontId="20" fillId="5" borderId="0" xfId="0" applyFont="1" applyFill="1"/>
    <xf numFmtId="0" fontId="20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1" fillId="7" borderId="0" xfId="0" applyFont="1" applyFill="1" applyAlignment="1">
      <alignment horizontal="center"/>
    </xf>
    <xf numFmtId="0" fontId="1" fillId="7" borderId="0" xfId="0" applyFont="1" applyFill="1"/>
    <xf numFmtId="0" fontId="21" fillId="9" borderId="0" xfId="0" applyFont="1" applyFill="1"/>
    <xf numFmtId="0" fontId="0" fillId="9" borderId="0" xfId="0" applyFill="1"/>
    <xf numFmtId="0" fontId="22" fillId="0" borderId="0" xfId="0" applyFont="1"/>
    <xf numFmtId="3" fontId="23" fillId="0" borderId="0" xfId="0" applyNumberFormat="1" applyFont="1"/>
    <xf numFmtId="0" fontId="26" fillId="9" borderId="0" xfId="0" applyFont="1" applyFill="1" applyAlignment="1">
      <alignment horizontal="center"/>
    </xf>
    <xf numFmtId="0" fontId="27" fillId="0" borderId="0" xfId="0" applyFont="1"/>
    <xf numFmtId="0" fontId="20" fillId="0" borderId="0" xfId="0" applyFont="1"/>
    <xf numFmtId="0" fontId="20" fillId="4" borderId="0" xfId="0" applyFont="1" applyFill="1"/>
    <xf numFmtId="3" fontId="3" fillId="0" borderId="0" xfId="0" applyNumberFormat="1" applyFont="1"/>
    <xf numFmtId="3" fontId="1" fillId="0" borderId="0" xfId="0" applyNumberFormat="1" applyFont="1"/>
    <xf numFmtId="3" fontId="1" fillId="5" borderId="0" xfId="0" applyNumberFormat="1" applyFont="1" applyFill="1"/>
    <xf numFmtId="3" fontId="1" fillId="7" borderId="0" xfId="0" applyNumberFormat="1" applyFont="1" applyFill="1"/>
    <xf numFmtId="3" fontId="29" fillId="0" borderId="0" xfId="0" applyNumberFormat="1" applyFont="1"/>
    <xf numFmtId="0" fontId="30" fillId="0" borderId="0" xfId="0" applyFont="1" applyAlignment="1">
      <alignment horizontal="left" wrapText="1"/>
    </xf>
    <xf numFmtId="0" fontId="29" fillId="0" borderId="0" xfId="0" applyFont="1"/>
    <xf numFmtId="0" fontId="31" fillId="0" borderId="0" xfId="0" applyFont="1"/>
    <xf numFmtId="0" fontId="5" fillId="6" borderId="0" xfId="0" applyFont="1" applyFill="1"/>
    <xf numFmtId="0" fontId="27" fillId="6" borderId="0" xfId="0" applyFont="1" applyFill="1" applyAlignment="1">
      <alignment horizontal="center"/>
    </xf>
    <xf numFmtId="0" fontId="28" fillId="6" borderId="0" xfId="0" applyFont="1" applyFill="1" applyAlignment="1">
      <alignment wrapText="1"/>
    </xf>
    <xf numFmtId="3" fontId="27" fillId="6" borderId="0" xfId="0" applyNumberFormat="1" applyFont="1" applyFill="1"/>
    <xf numFmtId="0" fontId="27" fillId="6" borderId="0" xfId="0" applyFont="1" applyFill="1"/>
    <xf numFmtId="0" fontId="0" fillId="6" borderId="0" xfId="0" applyFill="1"/>
    <xf numFmtId="3" fontId="20" fillId="6" borderId="0" xfId="0" applyNumberFormat="1" applyFont="1" applyFill="1"/>
    <xf numFmtId="0" fontId="22" fillId="7" borderId="0" xfId="0" applyFont="1" applyFill="1"/>
    <xf numFmtId="0" fontId="24" fillId="7" borderId="0" xfId="0" applyFont="1" applyFill="1" applyAlignment="1">
      <alignment horizontal="right"/>
    </xf>
    <xf numFmtId="0" fontId="25" fillId="7" borderId="0" xfId="0" applyFont="1" applyFill="1"/>
    <xf numFmtId="0" fontId="0" fillId="7" borderId="0" xfId="0" applyFill="1"/>
    <xf numFmtId="0" fontId="27" fillId="7" borderId="0" xfId="0" applyFont="1" applyFill="1"/>
    <xf numFmtId="0" fontId="20" fillId="7" borderId="0" xfId="0" applyFont="1" applyFill="1"/>
    <xf numFmtId="0" fontId="34" fillId="7" borderId="0" xfId="0" applyFont="1" applyFill="1" applyAlignment="1">
      <alignment horizontal="center"/>
    </xf>
    <xf numFmtId="3" fontId="34" fillId="7" borderId="0" xfId="0" applyNumberFormat="1" applyFont="1" applyFill="1"/>
    <xf numFmtId="0" fontId="34" fillId="7" borderId="0" xfId="0" applyFont="1" applyFill="1"/>
    <xf numFmtId="0" fontId="32" fillId="7" borderId="0" xfId="0" applyFont="1" applyFill="1"/>
    <xf numFmtId="3" fontId="32" fillId="7" borderId="0" xfId="0" applyNumberFormat="1" applyFont="1" applyFill="1"/>
    <xf numFmtId="0" fontId="35" fillId="11" borderId="0" xfId="0" applyFont="1" applyFill="1" applyAlignment="1">
      <alignment horizontal="center"/>
    </xf>
    <xf numFmtId="3" fontId="35" fillId="11" borderId="0" xfId="0" applyNumberFormat="1" applyFont="1" applyFill="1"/>
    <xf numFmtId="0" fontId="35" fillId="11" borderId="0" xfId="0" applyFont="1" applyFill="1"/>
    <xf numFmtId="0" fontId="33" fillId="11" borderId="0" xfId="0" applyFont="1" applyFill="1"/>
    <xf numFmtId="3" fontId="33" fillId="11" borderId="0" xfId="0" applyNumberFormat="1" applyFont="1" applyFill="1"/>
    <xf numFmtId="0" fontId="1" fillId="6" borderId="0" xfId="0" applyFont="1" applyFill="1"/>
    <xf numFmtId="0" fontId="10" fillId="6" borderId="0" xfId="0" applyFont="1" applyFill="1" applyAlignment="1">
      <alignment horizontal="left"/>
    </xf>
    <xf numFmtId="166" fontId="10" fillId="6" borderId="0" xfId="0" applyNumberFormat="1" applyFont="1" applyFill="1" applyAlignment="1">
      <alignment horizontal="right"/>
    </xf>
    <xf numFmtId="0" fontId="10" fillId="6" borderId="0" xfId="0" applyFont="1" applyFill="1" applyAlignment="1">
      <alignment horizontal="center"/>
    </xf>
    <xf numFmtId="166" fontId="10" fillId="6" borderId="0" xfId="0" applyNumberFormat="1" applyFont="1" applyFill="1" applyAlignment="1">
      <alignment horizontal="center"/>
    </xf>
    <xf numFmtId="166" fontId="7" fillId="6" borderId="13" xfId="0" applyNumberFormat="1" applyFont="1" applyFill="1" applyBorder="1"/>
    <xf numFmtId="166" fontId="7" fillId="6" borderId="9" xfId="0" applyNumberFormat="1" applyFont="1" applyFill="1" applyBorder="1"/>
    <xf numFmtId="166" fontId="7" fillId="6" borderId="12" xfId="0" applyNumberFormat="1" applyFont="1" applyFill="1" applyBorder="1"/>
    <xf numFmtId="0" fontId="24" fillId="7" borderId="0" xfId="0" applyFont="1" applyFill="1" applyAlignment="1">
      <alignment horizontal="center"/>
    </xf>
    <xf numFmtId="0" fontId="24" fillId="7" borderId="0" xfId="0" applyFont="1" applyFill="1"/>
    <xf numFmtId="3" fontId="24" fillId="7" borderId="0" xfId="0" applyNumberFormat="1" applyFont="1" applyFill="1"/>
    <xf numFmtId="3" fontId="24" fillId="7" borderId="0" xfId="0" applyNumberFormat="1" applyFont="1" applyFill="1" applyAlignment="1">
      <alignment horizontal="right"/>
    </xf>
    <xf numFmtId="3" fontId="25" fillId="7" borderId="0" xfId="0" applyNumberFormat="1" applyFont="1" applyFill="1"/>
    <xf numFmtId="0" fontId="27" fillId="0" borderId="0" xfId="0" applyFont="1" applyFill="1"/>
    <xf numFmtId="0" fontId="0" fillId="0" borderId="0" xfId="0" applyFill="1"/>
    <xf numFmtId="0" fontId="20" fillId="0" borderId="0" xfId="0" applyFont="1" applyFill="1"/>
    <xf numFmtId="0" fontId="35" fillId="8" borderId="0" xfId="0" applyFont="1" applyFill="1" applyAlignment="1">
      <alignment horizontal="center"/>
    </xf>
    <xf numFmtId="0" fontId="35" fillId="8" borderId="0" xfId="0" applyFont="1" applyFill="1" applyAlignment="1">
      <alignment vertical="center" wrapText="1"/>
    </xf>
    <xf numFmtId="3" fontId="35" fillId="8" borderId="0" xfId="0" applyNumberFormat="1" applyFont="1" applyFill="1"/>
    <xf numFmtId="0" fontId="35" fillId="8" borderId="0" xfId="0" applyFont="1" applyFill="1"/>
    <xf numFmtId="0" fontId="33" fillId="8" borderId="0" xfId="0" applyFont="1" applyFill="1"/>
    <xf numFmtId="3" fontId="33" fillId="8" borderId="0" xfId="0" applyNumberFormat="1" applyFont="1" applyFill="1"/>
    <xf numFmtId="0" fontId="35" fillId="10" borderId="0" xfId="0" applyFont="1" applyFill="1" applyAlignment="1">
      <alignment horizontal="center"/>
    </xf>
    <xf numFmtId="0" fontId="35" fillId="10" borderId="0" xfId="0" applyFont="1" applyFill="1" applyAlignment="1">
      <alignment vertical="center" wrapText="1"/>
    </xf>
    <xf numFmtId="3" fontId="35" fillId="10" borderId="0" xfId="0" applyNumberFormat="1" applyFont="1" applyFill="1"/>
    <xf numFmtId="0" fontId="35" fillId="10" borderId="0" xfId="0" applyFont="1" applyFill="1"/>
    <xf numFmtId="0" fontId="33" fillId="10" borderId="0" xfId="0" applyFont="1" applyFill="1"/>
    <xf numFmtId="3" fontId="33" fillId="10" borderId="0" xfId="0" applyNumberFormat="1" applyFont="1" applyFill="1"/>
    <xf numFmtId="0" fontId="27" fillId="10" borderId="0" xfId="0" applyFont="1" applyFill="1" applyAlignment="1">
      <alignment horizontal="center"/>
    </xf>
    <xf numFmtId="0" fontId="27" fillId="10" borderId="0" xfId="0" applyFont="1" applyFill="1"/>
    <xf numFmtId="3" fontId="27" fillId="10" borderId="0" xfId="0" applyNumberFormat="1" applyFont="1" applyFill="1"/>
    <xf numFmtId="0" fontId="28" fillId="10" borderId="0" xfId="0" applyFont="1" applyFill="1" applyAlignment="1">
      <alignment wrapText="1"/>
    </xf>
    <xf numFmtId="0" fontId="0" fillId="10" borderId="0" xfId="0" applyFill="1"/>
    <xf numFmtId="3" fontId="20" fillId="10" borderId="0" xfId="0" applyNumberFormat="1" applyFont="1" applyFill="1"/>
    <xf numFmtId="0" fontId="38" fillId="9" borderId="0" xfId="0" applyFont="1" applyFill="1"/>
    <xf numFmtId="0" fontId="38" fillId="9" borderId="0" xfId="0" applyFont="1" applyFill="1" applyAlignment="1">
      <alignment horizontal="center"/>
    </xf>
    <xf numFmtId="0" fontId="39" fillId="9" borderId="0" xfId="0" applyFont="1" applyFill="1"/>
    <xf numFmtId="3" fontId="7" fillId="0" borderId="31" xfId="0" applyNumberFormat="1" applyFont="1" applyBorder="1" applyAlignment="1">
      <alignment horizontal="right" vertical="center" wrapText="1"/>
    </xf>
    <xf numFmtId="166" fontId="47" fillId="0" borderId="9" xfId="3" applyNumberFormat="1" applyFont="1" applyBorder="1" applyAlignment="1">
      <alignment horizontal="right"/>
    </xf>
    <xf numFmtId="0" fontId="7" fillId="0" borderId="9" xfId="0" applyFont="1" applyFill="1" applyBorder="1"/>
    <xf numFmtId="0" fontId="2" fillId="0" borderId="0" xfId="0" applyFont="1" applyFill="1"/>
    <xf numFmtId="0" fontId="4" fillId="0" borderId="0" xfId="0" applyFont="1" applyFill="1"/>
    <xf numFmtId="17" fontId="40" fillId="0" borderId="0" xfId="0" applyNumberFormat="1" applyFont="1" applyFill="1" applyAlignment="1">
      <alignment horizontal="left" vertical="center" wrapText="1"/>
    </xf>
    <xf numFmtId="0" fontId="3" fillId="0" borderId="0" xfId="0" applyFont="1" applyFill="1"/>
    <xf numFmtId="17" fontId="32" fillId="0" borderId="0" xfId="0" applyNumberFormat="1" applyFont="1" applyFill="1" applyAlignment="1">
      <alignment horizontal="left"/>
    </xf>
    <xf numFmtId="0" fontId="33" fillId="0" borderId="0" xfId="0" applyFont="1" applyFill="1"/>
    <xf numFmtId="3" fontId="1" fillId="0" borderId="0" xfId="0" applyNumberFormat="1" applyFont="1" applyFill="1"/>
    <xf numFmtId="0" fontId="1" fillId="0" borderId="0" xfId="0" applyFont="1" applyFill="1"/>
    <xf numFmtId="3" fontId="45" fillId="0" borderId="0" xfId="0" applyNumberFormat="1" applyFont="1" applyFill="1"/>
    <xf numFmtId="0" fontId="36" fillId="0" borderId="0" xfId="0" applyFont="1" applyFill="1"/>
    <xf numFmtId="3" fontId="37" fillId="0" borderId="0" xfId="0" applyNumberFormat="1" applyFont="1" applyFill="1"/>
    <xf numFmtId="0" fontId="5" fillId="0" borderId="0" xfId="0" applyFont="1" applyFill="1"/>
    <xf numFmtId="0" fontId="41" fillId="0" borderId="0" xfId="0" applyFont="1" applyFill="1" applyAlignment="1">
      <alignment vertical="center"/>
    </xf>
    <xf numFmtId="0" fontId="16" fillId="0" borderId="0" xfId="0" applyFont="1" applyFill="1"/>
    <xf numFmtId="0" fontId="42" fillId="0" borderId="0" xfId="0" applyFont="1" applyFill="1"/>
    <xf numFmtId="3" fontId="46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/>
    <xf numFmtId="0" fontId="43" fillId="0" borderId="0" xfId="0" applyFont="1" applyFill="1"/>
    <xf numFmtId="0" fontId="44" fillId="0" borderId="0" xfId="0" applyFont="1" applyFill="1"/>
    <xf numFmtId="0" fontId="7" fillId="0" borderId="13" xfId="0" applyFont="1" applyFill="1" applyBorder="1"/>
    <xf numFmtId="0" fontId="7" fillId="0" borderId="9" xfId="0" applyFont="1" applyFill="1" applyBorder="1" applyAlignment="1">
      <alignment wrapText="1"/>
    </xf>
    <xf numFmtId="0" fontId="7" fillId="0" borderId="12" xfId="0" applyFont="1" applyFill="1" applyBorder="1"/>
    <xf numFmtId="0" fontId="10" fillId="0" borderId="0" xfId="0" applyFont="1" applyFill="1"/>
    <xf numFmtId="0" fontId="7" fillId="0" borderId="0" xfId="0" applyFont="1" applyFill="1"/>
    <xf numFmtId="0" fontId="48" fillId="0" borderId="0" xfId="0" applyFont="1"/>
    <xf numFmtId="0" fontId="49" fillId="0" borderId="0" xfId="0" applyFont="1"/>
    <xf numFmtId="9" fontId="49" fillId="0" borderId="0" xfId="0" applyNumberFormat="1" applyFont="1"/>
    <xf numFmtId="0" fontId="6" fillId="0" borderId="0" xfId="0" applyFont="1" applyAlignment="1">
      <alignment horizontal="right"/>
    </xf>
    <xf numFmtId="166" fontId="51" fillId="0" borderId="8" xfId="0" applyNumberFormat="1" applyFont="1" applyFill="1" applyBorder="1"/>
    <xf numFmtId="166" fontId="51" fillId="0" borderId="10" xfId="0" applyNumberFormat="1" applyFont="1" applyFill="1" applyBorder="1"/>
    <xf numFmtId="166" fontId="51" fillId="0" borderId="11" xfId="0" applyNumberFormat="1" applyFont="1" applyFill="1" applyBorder="1"/>
    <xf numFmtId="166" fontId="51" fillId="0" borderId="10" xfId="0" applyNumberFormat="1" applyFont="1" applyFill="1" applyBorder="1" applyAlignment="1">
      <alignment horizontal="right"/>
    </xf>
    <xf numFmtId="166" fontId="51" fillId="3" borderId="16" xfId="0" applyNumberFormat="1" applyFont="1" applyFill="1" applyBorder="1"/>
    <xf numFmtId="166" fontId="51" fillId="0" borderId="23" xfId="0" applyNumberFormat="1" applyFont="1" applyFill="1" applyBorder="1"/>
    <xf numFmtId="0" fontId="51" fillId="0" borderId="0" xfId="0" applyNumberFormat="1" applyFont="1" applyFill="1" applyBorder="1"/>
    <xf numFmtId="166" fontId="51" fillId="3" borderId="17" xfId="0" applyNumberFormat="1" applyFont="1" applyFill="1" applyBorder="1"/>
    <xf numFmtId="166" fontId="51" fillId="0" borderId="6" xfId="0" applyNumberFormat="1" applyFont="1" applyFill="1" applyBorder="1"/>
    <xf numFmtId="166" fontId="51" fillId="0" borderId="2" xfId="0" applyNumberFormat="1" applyFont="1" applyFill="1" applyBorder="1"/>
    <xf numFmtId="166" fontId="51" fillId="0" borderId="26" xfId="0" applyNumberFormat="1" applyFont="1" applyFill="1" applyBorder="1"/>
    <xf numFmtId="166" fontId="51" fillId="3" borderId="18" xfId="0" applyNumberFormat="1" applyFont="1" applyFill="1" applyBorder="1"/>
    <xf numFmtId="166" fontId="51" fillId="0" borderId="1" xfId="0" applyNumberFormat="1" applyFont="1" applyFill="1" applyBorder="1"/>
    <xf numFmtId="166" fontId="51" fillId="3" borderId="19" xfId="0" applyNumberFormat="1" applyFont="1" applyFill="1" applyBorder="1"/>
    <xf numFmtId="166" fontId="51" fillId="0" borderId="7" xfId="0" applyNumberFormat="1" applyFont="1" applyFill="1" applyBorder="1"/>
    <xf numFmtId="166" fontId="51" fillId="0" borderId="5" xfId="0" applyNumberFormat="1" applyFont="1" applyFill="1" applyBorder="1"/>
    <xf numFmtId="166" fontId="51" fillId="0" borderId="3" xfId="0" applyNumberFormat="1" applyFont="1" applyFill="1" applyBorder="1"/>
    <xf numFmtId="166" fontId="51" fillId="0" borderId="24" xfId="0" applyNumberFormat="1" applyFont="1" applyFill="1" applyBorder="1"/>
    <xf numFmtId="166" fontId="51" fillId="3" borderId="0" xfId="0" applyNumberFormat="1" applyFont="1" applyFill="1" applyBorder="1"/>
    <xf numFmtId="165" fontId="51" fillId="0" borderId="0" xfId="0" applyNumberFormat="1" applyFont="1" applyFill="1" applyBorder="1"/>
    <xf numFmtId="3" fontId="51" fillId="0" borderId="8" xfId="0" applyNumberFormat="1" applyFont="1" applyFill="1" applyBorder="1"/>
    <xf numFmtId="3" fontId="51" fillId="0" borderId="10" xfId="0" applyNumberFormat="1" applyFont="1" applyFill="1" applyBorder="1"/>
    <xf numFmtId="3" fontId="51" fillId="0" borderId="11" xfId="0" applyNumberFormat="1" applyFont="1" applyFill="1" applyBorder="1"/>
    <xf numFmtId="3" fontId="51" fillId="0" borderId="23" xfId="0" applyNumberFormat="1" applyFont="1" applyFill="1" applyBorder="1"/>
    <xf numFmtId="3" fontId="51" fillId="3" borderId="16" xfId="0" applyNumberFormat="1" applyFont="1" applyFill="1" applyBorder="1"/>
    <xf numFmtId="166" fontId="51" fillId="0" borderId="14" xfId="0" applyNumberFormat="1" applyFont="1" applyFill="1" applyBorder="1"/>
    <xf numFmtId="166" fontId="51" fillId="0" borderId="20" xfId="0" applyNumberFormat="1" applyFont="1" applyFill="1" applyBorder="1"/>
    <xf numFmtId="166" fontId="51" fillId="0" borderId="21" xfId="0" applyNumberFormat="1" applyFont="1" applyFill="1" applyBorder="1"/>
    <xf numFmtId="3" fontId="51" fillId="0" borderId="14" xfId="0" applyNumberFormat="1" applyFont="1" applyFill="1" applyBorder="1"/>
    <xf numFmtId="3" fontId="51" fillId="0" borderId="20" xfId="0" applyNumberFormat="1" applyFont="1" applyFill="1" applyBorder="1"/>
    <xf numFmtId="3" fontId="51" fillId="0" borderId="21" xfId="0" applyNumberFormat="1" applyFont="1" applyFill="1" applyBorder="1"/>
    <xf numFmtId="3" fontId="51" fillId="0" borderId="22" xfId="0" applyNumberFormat="1" applyFont="1" applyFill="1" applyBorder="1"/>
    <xf numFmtId="3" fontId="51" fillId="3" borderId="17" xfId="0" applyNumberFormat="1" applyFont="1" applyFill="1" applyBorder="1"/>
    <xf numFmtId="3" fontId="51" fillId="0" borderId="6" xfId="0" applyNumberFormat="1" applyFont="1" applyFill="1" applyBorder="1"/>
    <xf numFmtId="3" fontId="51" fillId="0" borderId="2" xfId="0" applyNumberFormat="1" applyFont="1" applyFill="1" applyBorder="1"/>
    <xf numFmtId="3" fontId="51" fillId="0" borderId="26" xfId="0" applyNumberFormat="1" applyFont="1" applyFill="1" applyBorder="1"/>
    <xf numFmtId="3" fontId="51" fillId="0" borderId="7" xfId="0" applyNumberFormat="1" applyFont="1" applyFill="1" applyBorder="1"/>
    <xf numFmtId="3" fontId="51" fillId="0" borderId="3" xfId="0" applyNumberFormat="1" applyFont="1" applyFill="1" applyBorder="1"/>
    <xf numFmtId="3" fontId="51" fillId="0" borderId="24" xfId="0" applyNumberFormat="1" applyFont="1" applyFill="1" applyBorder="1"/>
    <xf numFmtId="3" fontId="51" fillId="3" borderId="19" xfId="0" applyNumberFormat="1" applyFont="1" applyFill="1" applyBorder="1"/>
    <xf numFmtId="166" fontId="51" fillId="0" borderId="0" xfId="0" applyNumberFormat="1" applyFont="1" applyFill="1" applyBorder="1" applyAlignment="1">
      <alignment horizontal="right"/>
    </xf>
    <xf numFmtId="3" fontId="51" fillId="0" borderId="0" xfId="0" applyNumberFormat="1" applyFont="1" applyFill="1" applyBorder="1" applyAlignment="1">
      <alignment horizontal="right"/>
    </xf>
    <xf numFmtId="3" fontId="51" fillId="3" borderId="0" xfId="0" applyNumberFormat="1" applyFont="1" applyFill="1" applyBorder="1"/>
    <xf numFmtId="0" fontId="52" fillId="0" borderId="0" xfId="0" applyNumberFormat="1" applyFont="1" applyFill="1" applyBorder="1" applyAlignment="1">
      <alignment horizontal="left"/>
    </xf>
    <xf numFmtId="166" fontId="51" fillId="0" borderId="8" xfId="0" applyNumberFormat="1" applyFont="1" applyFill="1" applyBorder="1" applyAlignment="1">
      <alignment horizontal="right"/>
    </xf>
    <xf numFmtId="166" fontId="51" fillId="0" borderId="9" xfId="0" applyNumberFormat="1" applyFont="1" applyFill="1" applyBorder="1" applyAlignment="1">
      <alignment horizontal="right"/>
    </xf>
    <xf numFmtId="166" fontId="51" fillId="0" borderId="2" xfId="0" applyNumberFormat="1" applyFont="1" applyFill="1" applyBorder="1" applyAlignment="1">
      <alignment horizontal="left"/>
    </xf>
    <xf numFmtId="166" fontId="51" fillId="0" borderId="9" xfId="0" applyNumberFormat="1" applyFont="1" applyFill="1" applyBorder="1" applyAlignment="1">
      <alignment horizontal="left"/>
    </xf>
    <xf numFmtId="166" fontId="51" fillId="0" borderId="9" xfId="0" applyNumberFormat="1" applyFont="1" applyFill="1" applyBorder="1"/>
    <xf numFmtId="166" fontId="51" fillId="0" borderId="25" xfId="0" applyNumberFormat="1" applyFont="1" applyFill="1" applyBorder="1" applyAlignment="1">
      <alignment horizontal="right"/>
    </xf>
    <xf numFmtId="166" fontId="51" fillId="0" borderId="0" xfId="0" applyNumberFormat="1" applyFont="1" applyFill="1" applyBorder="1"/>
    <xf numFmtId="166" fontId="51" fillId="0" borderId="6" xfId="0" applyNumberFormat="1" applyFont="1" applyFill="1" applyBorder="1" applyAlignment="1">
      <alignment horizontal="right"/>
    </xf>
    <xf numFmtId="166" fontId="51" fillId="0" borderId="1" xfId="0" applyNumberFormat="1" applyFont="1" applyFill="1" applyBorder="1" applyAlignment="1">
      <alignment horizontal="right"/>
    </xf>
    <xf numFmtId="166" fontId="51" fillId="0" borderId="7" xfId="0" applyNumberFormat="1" applyFont="1" applyFill="1" applyBorder="1" applyAlignment="1">
      <alignment horizontal="right"/>
    </xf>
    <xf numFmtId="166" fontId="51" fillId="0" borderId="5" xfId="0" applyNumberFormat="1" applyFont="1" applyFill="1" applyBorder="1" applyAlignment="1">
      <alignment horizontal="right"/>
    </xf>
    <xf numFmtId="3" fontId="51" fillId="3" borderId="0" xfId="0" applyNumberFormat="1" applyFont="1" applyFill="1" applyBorder="1" applyAlignment="1">
      <alignment horizontal="right"/>
    </xf>
    <xf numFmtId="3" fontId="51" fillId="0" borderId="14" xfId="0" applyNumberFormat="1" applyFont="1" applyFill="1" applyBorder="1" applyAlignment="1">
      <alignment horizontal="right"/>
    </xf>
    <xf numFmtId="3" fontId="51" fillId="3" borderId="18" xfId="0" applyNumberFormat="1" applyFont="1" applyFill="1" applyBorder="1"/>
    <xf numFmtId="3" fontId="51" fillId="0" borderId="8" xfId="0" applyNumberFormat="1" applyFont="1" applyFill="1" applyBorder="1" applyAlignment="1">
      <alignment horizontal="right"/>
    </xf>
    <xf numFmtId="3" fontId="51" fillId="0" borderId="7" xfId="0" applyNumberFormat="1" applyFont="1" applyFill="1" applyBorder="1" applyAlignment="1">
      <alignment horizontal="right"/>
    </xf>
    <xf numFmtId="3" fontId="51" fillId="0" borderId="5" xfId="0" applyNumberFormat="1" applyFont="1" applyFill="1" applyBorder="1"/>
    <xf numFmtId="0" fontId="7" fillId="0" borderId="0" xfId="0" applyNumberFormat="1" applyFont="1" applyFill="1" applyBorder="1"/>
    <xf numFmtId="0" fontId="10" fillId="0" borderId="0" xfId="0" applyNumberFormat="1" applyFont="1" applyFill="1" applyBorder="1"/>
    <xf numFmtId="0" fontId="7" fillId="0" borderId="13" xfId="0" applyNumberFormat="1" applyFont="1" applyFill="1" applyBorder="1"/>
    <xf numFmtId="0" fontId="7" fillId="0" borderId="9" xfId="0" applyNumberFormat="1" applyFont="1" applyFill="1" applyBorder="1"/>
    <xf numFmtId="0" fontId="7" fillId="0" borderId="12" xfId="0" applyNumberFormat="1" applyFont="1" applyFill="1" applyBorder="1"/>
    <xf numFmtId="0" fontId="10" fillId="3" borderId="0" xfId="0" applyNumberFormat="1" applyFont="1" applyFill="1" applyBorder="1"/>
    <xf numFmtId="0" fontId="6" fillId="0" borderId="0" xfId="0" applyNumberFormat="1" applyFont="1" applyFill="1" applyBorder="1"/>
    <xf numFmtId="0" fontId="7" fillId="0" borderId="12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wrapText="1"/>
    </xf>
    <xf numFmtId="165" fontId="10" fillId="2" borderId="0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10" fillId="3" borderId="15" xfId="0" applyNumberFormat="1" applyFont="1" applyFill="1" applyBorder="1" applyAlignment="1">
      <alignment horizontal="center"/>
    </xf>
    <xf numFmtId="3" fontId="51" fillId="0" borderId="0" xfId="0" applyNumberFormat="1" applyFont="1" applyFill="1" applyBorder="1"/>
    <xf numFmtId="3" fontId="51" fillId="0" borderId="8" xfId="0" applyNumberFormat="1" applyFont="1" applyFill="1" applyBorder="1" applyAlignment="1">
      <alignment horizontal="center"/>
    </xf>
    <xf numFmtId="3" fontId="51" fillId="0" borderId="10" xfId="0" applyNumberFormat="1" applyFont="1" applyFill="1" applyBorder="1" applyAlignment="1">
      <alignment horizontal="center"/>
    </xf>
    <xf numFmtId="3" fontId="51" fillId="0" borderId="7" xfId="0" applyNumberFormat="1" applyFont="1" applyFill="1" applyBorder="1" applyAlignment="1">
      <alignment horizontal="center"/>
    </xf>
    <xf numFmtId="3" fontId="51" fillId="0" borderId="5" xfId="0" applyNumberFormat="1" applyFont="1" applyFill="1" applyBorder="1" applyAlignment="1">
      <alignment horizontal="center"/>
    </xf>
    <xf numFmtId="3" fontId="51" fillId="0" borderId="1" xfId="0" applyNumberFormat="1" applyFont="1" applyFill="1" applyBorder="1"/>
    <xf numFmtId="3" fontId="51" fillId="0" borderId="28" xfId="0" applyNumberFormat="1" applyFont="1" applyFill="1" applyBorder="1"/>
    <xf numFmtId="3" fontId="51" fillId="0" borderId="27" xfId="0" applyNumberFormat="1" applyFont="1" applyFill="1" applyBorder="1"/>
    <xf numFmtId="3" fontId="51" fillId="2" borderId="0" xfId="0" applyNumberFormat="1" applyFont="1" applyFill="1" applyBorder="1"/>
    <xf numFmtId="3" fontId="51" fillId="0" borderId="9" xfId="0" applyNumberFormat="1" applyFont="1" applyFill="1" applyBorder="1"/>
    <xf numFmtId="3" fontId="51" fillId="0" borderId="6" xfId="0" applyNumberFormat="1" applyFont="1" applyFill="1" applyBorder="1" applyAlignment="1">
      <alignment horizontal="right"/>
    </xf>
    <xf numFmtId="3" fontId="51" fillId="0" borderId="1" xfId="0" applyNumberFormat="1" applyFont="1" applyFill="1" applyBorder="1" applyAlignment="1">
      <alignment horizontal="right"/>
    </xf>
    <xf numFmtId="3" fontId="51" fillId="0" borderId="2" xfId="0" applyNumberFormat="1" applyFont="1" applyFill="1" applyBorder="1" applyAlignment="1">
      <alignment horizontal="right"/>
    </xf>
    <xf numFmtId="3" fontId="51" fillId="2" borderId="6" xfId="0" applyNumberFormat="1" applyFont="1" applyFill="1" applyBorder="1" applyAlignment="1">
      <alignment horizontal="right"/>
    </xf>
    <xf numFmtId="3" fontId="51" fillId="2" borderId="1" xfId="0" applyNumberFormat="1" applyFont="1" applyFill="1" applyBorder="1" applyAlignment="1">
      <alignment horizontal="right"/>
    </xf>
    <xf numFmtId="3" fontId="51" fillId="2" borderId="2" xfId="0" applyNumberFormat="1" applyFont="1" applyFill="1" applyBorder="1" applyAlignment="1">
      <alignment horizontal="right"/>
    </xf>
    <xf numFmtId="3" fontId="51" fillId="0" borderId="5" xfId="0" applyNumberFormat="1" applyFont="1" applyFill="1" applyBorder="1" applyAlignment="1">
      <alignment horizontal="right"/>
    </xf>
    <xf numFmtId="3" fontId="51" fillId="0" borderId="3" xfId="0" applyNumberFormat="1" applyFont="1" applyFill="1" applyBorder="1" applyAlignment="1">
      <alignment horizontal="right"/>
    </xf>
    <xf numFmtId="3" fontId="51" fillId="2" borderId="0" xfId="0" applyNumberFormat="1" applyFont="1" applyFill="1" applyBorder="1" applyAlignment="1">
      <alignment horizontal="right"/>
    </xf>
    <xf numFmtId="0" fontId="10" fillId="0" borderId="4" xfId="0" applyNumberFormat="1" applyFont="1" applyFill="1" applyBorder="1"/>
    <xf numFmtId="0" fontId="10" fillId="2" borderId="0" xfId="0" applyNumberFormat="1" applyFont="1" applyFill="1" applyBorder="1"/>
    <xf numFmtId="0" fontId="7" fillId="0" borderId="13" xfId="0" applyNumberFormat="1" applyFont="1" applyFill="1" applyBorder="1" applyAlignment="1">
      <alignment wrapText="1"/>
    </xf>
    <xf numFmtId="2" fontId="7" fillId="0" borderId="9" xfId="0" applyNumberFormat="1" applyFont="1" applyFill="1" applyBorder="1" applyAlignment="1">
      <alignment horizontal="left"/>
    </xf>
    <xf numFmtId="2" fontId="7" fillId="2" borderId="9" xfId="0" applyNumberFormat="1" applyFont="1" applyFill="1" applyBorder="1" applyAlignment="1">
      <alignment horizontal="left"/>
    </xf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center"/>
    </xf>
    <xf numFmtId="0" fontId="53" fillId="4" borderId="0" xfId="0" applyNumberFormat="1" applyFont="1" applyFill="1" applyBorder="1"/>
    <xf numFmtId="0" fontId="7" fillId="5" borderId="0" xfId="0" applyNumberFormat="1" applyFont="1" applyFill="1" applyBorder="1" applyAlignment="1">
      <alignment horizontal="center"/>
    </xf>
    <xf numFmtId="0" fontId="7" fillId="5" borderId="0" xfId="0" applyNumberFormat="1" applyFont="1" applyFill="1" applyBorder="1"/>
    <xf numFmtId="3" fontId="7" fillId="5" borderId="0" xfId="0" applyNumberFormat="1" applyFont="1" applyFill="1" applyBorder="1"/>
    <xf numFmtId="0" fontId="55" fillId="7" borderId="30" xfId="0" applyNumberFormat="1" applyFont="1" applyFill="1" applyBorder="1" applyAlignment="1">
      <alignment vertical="center" wrapText="1"/>
    </xf>
    <xf numFmtId="3" fontId="7" fillId="7" borderId="0" xfId="0" applyNumberFormat="1" applyFont="1" applyFill="1" applyBorder="1"/>
    <xf numFmtId="0" fontId="56" fillId="0" borderId="29" xfId="0" applyNumberFormat="1" applyFont="1" applyFill="1" applyBorder="1" applyAlignment="1">
      <alignment vertical="center" wrapText="1"/>
    </xf>
    <xf numFmtId="0" fontId="57" fillId="10" borderId="0" xfId="0" applyNumberFormat="1" applyFont="1" applyFill="1" applyBorder="1"/>
    <xf numFmtId="0" fontId="6" fillId="7" borderId="0" xfId="0" applyNumberFormat="1" applyFont="1" applyFill="1" applyBorder="1"/>
    <xf numFmtId="0" fontId="54" fillId="0" borderId="0" xfId="0" applyNumberFormat="1" applyFont="1" applyFill="1" applyBorder="1" applyAlignment="1">
      <alignment horizontal="center"/>
    </xf>
    <xf numFmtId="0" fontId="53" fillId="0" borderId="0" xfId="0" applyNumberFormat="1" applyFont="1" applyFill="1" applyBorder="1"/>
    <xf numFmtId="0" fontId="56" fillId="0" borderId="30" xfId="0" applyNumberFormat="1" applyFont="1" applyFill="1" applyBorder="1" applyAlignment="1">
      <alignment vertical="center" wrapText="1"/>
    </xf>
    <xf numFmtId="0" fontId="55" fillId="0" borderId="30" xfId="0" applyNumberFormat="1" applyFont="1" applyFill="1" applyBorder="1" applyAlignment="1">
      <alignment vertical="center" wrapText="1"/>
    </xf>
    <xf numFmtId="0" fontId="17" fillId="4" borderId="0" xfId="0" applyNumberFormat="1" applyFont="1" applyFill="1" applyBorder="1" applyAlignment="1">
      <alignment horizontal="center"/>
    </xf>
    <xf numFmtId="0" fontId="18" fillId="4" borderId="0" xfId="0" applyNumberFormat="1" applyFont="1" applyFill="1" applyBorder="1"/>
    <xf numFmtId="0" fontId="16" fillId="4" borderId="0" xfId="0" applyNumberFormat="1" applyFont="1" applyFill="1" applyBorder="1"/>
    <xf numFmtId="0" fontId="58" fillId="4" borderId="0" xfId="0" applyNumberFormat="1" applyFont="1" applyFill="1" applyBorder="1" applyAlignment="1">
      <alignment horizontal="center"/>
    </xf>
    <xf numFmtId="0" fontId="59" fillId="4" borderId="0" xfId="0" applyNumberFormat="1" applyFont="1" applyFill="1" applyBorder="1"/>
    <xf numFmtId="0" fontId="60" fillId="4" borderId="0" xfId="0" applyNumberFormat="1" applyFont="1" applyFill="1" applyBorder="1"/>
    <xf numFmtId="0" fontId="6" fillId="0" borderId="0" xfId="0" applyNumberFormat="1" applyFont="1" applyFill="1" applyBorder="1" applyAlignment="1">
      <alignment horizontal="center"/>
    </xf>
    <xf numFmtId="0" fontId="64" fillId="4" borderId="0" xfId="0" applyNumberFormat="1" applyFont="1" applyFill="1" applyBorder="1" applyAlignment="1">
      <alignment horizontal="center"/>
    </xf>
    <xf numFmtId="0" fontId="61" fillId="0" borderId="0" xfId="0" applyNumberFormat="1" applyFont="1" applyFill="1" applyBorder="1" applyAlignment="1">
      <alignment horizontal="center"/>
    </xf>
    <xf numFmtId="0" fontId="57" fillId="0" borderId="0" xfId="0" applyNumberFormat="1" applyFont="1" applyFill="1" applyBorder="1" applyAlignment="1">
      <alignment horizontal="center"/>
    </xf>
    <xf numFmtId="0" fontId="67" fillId="4" borderId="0" xfId="0" applyNumberFormat="1" applyFont="1" applyFill="1" applyBorder="1" applyAlignment="1">
      <alignment horizontal="center"/>
    </xf>
    <xf numFmtId="0" fontId="70" fillId="2" borderId="0" xfId="0" applyNumberFormat="1" applyFont="1" applyFill="1" applyBorder="1"/>
    <xf numFmtId="3" fontId="72" fillId="2" borderId="0" xfId="0" applyNumberFormat="1" applyFont="1" applyFill="1" applyBorder="1" applyAlignment="1">
      <alignment horizontal="right"/>
    </xf>
    <xf numFmtId="0" fontId="73" fillId="0" borderId="13" xfId="0" applyNumberFormat="1" applyFont="1" applyFill="1" applyBorder="1"/>
    <xf numFmtId="0" fontId="73" fillId="0" borderId="0" xfId="0" applyFont="1" applyAlignment="1">
      <alignment horizontal="center"/>
    </xf>
    <xf numFmtId="9" fontId="73" fillId="0" borderId="0" xfId="0" applyNumberFormat="1" applyFont="1" applyAlignment="1">
      <alignment horizontal="center"/>
    </xf>
    <xf numFmtId="166" fontId="62" fillId="0" borderId="0" xfId="3" applyNumberFormat="1" applyFont="1" applyBorder="1" applyAlignment="1">
      <alignment horizontal="right"/>
    </xf>
    <xf numFmtId="9" fontId="62" fillId="0" borderId="0" xfId="3" applyNumberFormat="1" applyFont="1" applyFill="1" applyBorder="1" applyAlignment="1">
      <alignment horizontal="right"/>
    </xf>
    <xf numFmtId="166" fontId="62" fillId="0" borderId="0" xfId="0" applyNumberFormat="1" applyFont="1"/>
    <xf numFmtId="9" fontId="62" fillId="0" borderId="0" xfId="0" applyNumberFormat="1" applyFont="1"/>
    <xf numFmtId="0" fontId="62" fillId="0" borderId="0" xfId="0" applyFont="1"/>
    <xf numFmtId="166" fontId="74" fillId="0" borderId="0" xfId="3" applyNumberFormat="1" applyFont="1" applyBorder="1" applyAlignment="1">
      <alignment horizontal="right"/>
    </xf>
    <xf numFmtId="166" fontId="62" fillId="0" borderId="0" xfId="0" applyNumberFormat="1" applyFont="1" applyAlignment="1">
      <alignment horizontal="right"/>
    </xf>
    <xf numFmtId="9" fontId="62" fillId="0" borderId="0" xfId="0" applyNumberFormat="1" applyFont="1" applyAlignment="1">
      <alignment horizontal="right"/>
    </xf>
    <xf numFmtId="166" fontId="73" fillId="0" borderId="0" xfId="0" applyNumberFormat="1" applyFont="1"/>
    <xf numFmtId="9" fontId="74" fillId="0" borderId="0" xfId="0" applyNumberFormat="1" applyFont="1"/>
    <xf numFmtId="0" fontId="75" fillId="10" borderId="0" xfId="0" applyNumberFormat="1" applyFont="1" applyFill="1" applyBorder="1"/>
    <xf numFmtId="0" fontId="76" fillId="6" borderId="0" xfId="0" applyFont="1" applyFill="1"/>
    <xf numFmtId="3" fontId="77" fillId="6" borderId="0" xfId="0" applyNumberFormat="1" applyFont="1" applyFill="1"/>
    <xf numFmtId="0" fontId="7" fillId="13" borderId="0" xfId="0" applyNumberFormat="1" applyFont="1" applyFill="1" applyBorder="1" applyAlignment="1">
      <alignment horizontal="center"/>
    </xf>
    <xf numFmtId="0" fontId="6" fillId="13" borderId="0" xfId="0" applyNumberFormat="1" applyFont="1" applyFill="1" applyBorder="1" applyAlignment="1">
      <alignment horizontal="center"/>
    </xf>
    <xf numFmtId="0" fontId="78" fillId="14" borderId="0" xfId="0" applyNumberFormat="1" applyFont="1" applyFill="1" applyBorder="1" applyAlignment="1">
      <alignment horizontal="center"/>
    </xf>
    <xf numFmtId="0" fontId="79" fillId="14" borderId="0" xfId="0" applyNumberFormat="1" applyFont="1" applyFill="1" applyBorder="1" applyAlignment="1">
      <alignment horizontal="center"/>
    </xf>
    <xf numFmtId="0" fontId="78" fillId="12" borderId="0" xfId="0" applyNumberFormat="1" applyFont="1" applyFill="1" applyBorder="1" applyAlignment="1">
      <alignment horizontal="center"/>
    </xf>
    <xf numFmtId="3" fontId="80" fillId="7" borderId="0" xfId="0" applyNumberFormat="1" applyFont="1" applyFill="1"/>
    <xf numFmtId="165" fontId="2" fillId="0" borderId="0" xfId="3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73" fillId="6" borderId="0" xfId="0" applyFont="1" applyFill="1" applyAlignment="1">
      <alignment horizontal="center"/>
    </xf>
    <xf numFmtId="166" fontId="10" fillId="6" borderId="0" xfId="0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6" fontId="10" fillId="0" borderId="0" xfId="3" applyNumberFormat="1" applyFont="1" applyFill="1" applyBorder="1" applyAlignment="1">
      <alignment horizontal="right"/>
    </xf>
    <xf numFmtId="165" fontId="8" fillId="0" borderId="0" xfId="0" applyNumberFormat="1" applyFont="1" applyAlignment="1">
      <alignment horizontal="center"/>
    </xf>
    <xf numFmtId="165" fontId="10" fillId="0" borderId="0" xfId="3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left"/>
    </xf>
    <xf numFmtId="0" fontId="5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3" fontId="10" fillId="2" borderId="0" xfId="0" applyNumberFormat="1" applyFont="1" applyFill="1" applyBorder="1" applyAlignment="1">
      <alignment horizontal="center"/>
    </xf>
  </cellXfs>
  <cellStyles count="8">
    <cellStyle name="Dezimal 2" xfId="1" xr:uid="{00000000-0005-0000-0000-000000000000}"/>
    <cellStyle name="Dezimal 2 2" xfId="7" xr:uid="{00000000-0005-0000-0000-000001000000}"/>
    <cellStyle name="Euro" xfId="2" xr:uid="{00000000-0005-0000-0000-000002000000}"/>
    <cellStyle name="Euro 2" xfId="6" xr:uid="{00000000-0005-0000-0000-000003000000}"/>
    <cellStyle name="Komma" xfId="3" xr:uid="{00000000-0005-0000-0000-000004000000}"/>
    <cellStyle name="Prozent" xfId="4" xr:uid="{00000000-0005-0000-0000-000005000000}"/>
    <cellStyle name="Standard" xfId="0" builtinId="0"/>
    <cellStyle name="Standard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11</xdr:col>
      <xdr:colOff>362477</xdr:colOff>
      <xdr:row>15</xdr:row>
      <xdr:rowOff>163598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8444907-CBA8-44CC-AA80-DAA93960B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9550" y="581025"/>
          <a:ext cx="3753377" cy="23733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39</xdr:row>
      <xdr:rowOff>53975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D7C6FC4-E335-4013-9005-A6339D0C8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Warmes Blau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armes Bl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topLeftCell="C34" workbookViewId="0">
      <selection activeCell="J26" sqref="J26"/>
    </sheetView>
  </sheetViews>
  <sheetFormatPr baseColWidth="10" defaultColWidth="11.125" defaultRowHeight="14.25"/>
  <cols>
    <col min="1" max="1" width="2.125" style="6" customWidth="1"/>
    <col min="2" max="2" width="101.5" style="5" customWidth="1"/>
    <col min="3" max="3" width="24" style="1" customWidth="1"/>
    <col min="4" max="4" width="32.5" style="5" customWidth="1"/>
    <col min="5" max="5" width="26.875" style="7" customWidth="1"/>
    <col min="6" max="6" width="4.625" style="101" customWidth="1"/>
    <col min="7" max="16384" width="11.125" style="5"/>
  </cols>
  <sheetData>
    <row r="1" spans="1:8" ht="15.75">
      <c r="B1" s="171"/>
      <c r="C1" s="397" t="s">
        <v>0</v>
      </c>
      <c r="D1" s="398"/>
      <c r="E1" s="399" t="s">
        <v>1</v>
      </c>
      <c r="F1" s="399"/>
      <c r="G1" s="148"/>
      <c r="H1" s="148"/>
    </row>
    <row r="2" spans="1:8" ht="15.75">
      <c r="B2" s="14" t="s">
        <v>2</v>
      </c>
      <c r="C2" s="24" t="s">
        <v>3</v>
      </c>
      <c r="D2" s="24" t="s">
        <v>4</v>
      </c>
      <c r="E2" s="374" t="s">
        <v>5</v>
      </c>
      <c r="F2" s="375" t="s">
        <v>6</v>
      </c>
    </row>
    <row r="3" spans="1:8">
      <c r="A3" s="6">
        <v>1</v>
      </c>
      <c r="B3" s="234" t="s">
        <v>7</v>
      </c>
      <c r="C3" s="56">
        <v>80000</v>
      </c>
      <c r="D3" s="57"/>
      <c r="E3" s="376">
        <f>C3*F3</f>
        <v>15200</v>
      </c>
      <c r="F3" s="377">
        <v>0.19</v>
      </c>
    </row>
    <row r="4" spans="1:8">
      <c r="A4" s="6">
        <v>2</v>
      </c>
      <c r="B4" s="210" t="s">
        <v>8</v>
      </c>
      <c r="C4" s="58">
        <v>65000</v>
      </c>
      <c r="D4" s="59"/>
      <c r="E4" s="376">
        <f>C4*F4</f>
        <v>12350</v>
      </c>
      <c r="F4" s="377">
        <v>0.19</v>
      </c>
    </row>
    <row r="5" spans="1:8">
      <c r="A5" s="6">
        <v>3</v>
      </c>
      <c r="B5" s="210" t="s">
        <v>9</v>
      </c>
      <c r="C5" s="58">
        <v>25000</v>
      </c>
      <c r="D5" s="59"/>
      <c r="E5" s="376">
        <f>C5*F5</f>
        <v>0</v>
      </c>
      <c r="F5" s="377">
        <v>0</v>
      </c>
    </row>
    <row r="6" spans="1:8">
      <c r="A6" s="6">
        <v>4</v>
      </c>
      <c r="B6" s="210" t="s">
        <v>10</v>
      </c>
      <c r="C6" s="58">
        <v>400000</v>
      </c>
      <c r="D6" s="59"/>
      <c r="E6" s="376">
        <f>C6*F6</f>
        <v>76000</v>
      </c>
      <c r="F6" s="377">
        <v>0.19</v>
      </c>
    </row>
    <row r="7" spans="1:8">
      <c r="A7" s="6">
        <v>5</v>
      </c>
      <c r="B7" s="210" t="s">
        <v>264</v>
      </c>
      <c r="C7" s="58">
        <v>25000</v>
      </c>
      <c r="D7" s="59"/>
      <c r="E7" s="376">
        <f>C7*F7</f>
        <v>4750</v>
      </c>
      <c r="F7" s="377">
        <v>0.19</v>
      </c>
    </row>
    <row r="8" spans="1:8">
      <c r="A8" s="6">
        <v>6</v>
      </c>
      <c r="B8" s="236" t="s">
        <v>11</v>
      </c>
      <c r="C8" s="60">
        <f>C3+C4+C5+C6+C7</f>
        <v>595000</v>
      </c>
      <c r="D8" s="61"/>
      <c r="E8" s="376">
        <f>E3+E4+E5+E6+E7</f>
        <v>108300</v>
      </c>
      <c r="F8" s="377"/>
    </row>
    <row r="9" spans="1:8" ht="15.75">
      <c r="A9" s="6">
        <v>7</v>
      </c>
      <c r="B9" s="237" t="s">
        <v>12</v>
      </c>
      <c r="C9" s="62">
        <f>C8+D8</f>
        <v>595000</v>
      </c>
      <c r="D9" s="109"/>
      <c r="E9" s="378"/>
      <c r="F9" s="379"/>
    </row>
    <row r="10" spans="1:8">
      <c r="B10" s="238"/>
      <c r="C10" s="11"/>
      <c r="D10" s="108"/>
      <c r="E10" s="380"/>
      <c r="F10" s="379"/>
    </row>
    <row r="11" spans="1:8" ht="15.75">
      <c r="B11" s="237" t="s">
        <v>13</v>
      </c>
      <c r="C11" s="8"/>
      <c r="D11" s="108"/>
      <c r="E11" s="380"/>
      <c r="F11" s="379"/>
    </row>
    <row r="12" spans="1:8">
      <c r="A12" s="6">
        <v>8</v>
      </c>
      <c r="B12" s="234" t="s">
        <v>14</v>
      </c>
      <c r="C12" s="63">
        <v>6000</v>
      </c>
      <c r="D12" s="108"/>
      <c r="E12" s="376">
        <f>C12*F12</f>
        <v>1140</v>
      </c>
      <c r="F12" s="377">
        <v>0.19</v>
      </c>
    </row>
    <row r="13" spans="1:8">
      <c r="A13" s="6">
        <v>9</v>
      </c>
      <c r="B13" s="210" t="s">
        <v>15</v>
      </c>
      <c r="C13" s="64">
        <v>500</v>
      </c>
      <c r="D13" s="8"/>
      <c r="E13" s="376">
        <f t="shared" ref="E13:E18" si="0">C13*F13</f>
        <v>0</v>
      </c>
      <c r="F13" s="377">
        <v>0</v>
      </c>
    </row>
    <row r="14" spans="1:8">
      <c r="A14" s="6">
        <v>10</v>
      </c>
      <c r="B14" s="235" t="s">
        <v>16</v>
      </c>
      <c r="C14" s="64">
        <v>200000</v>
      </c>
      <c r="D14" s="8"/>
      <c r="E14" s="376">
        <f t="shared" si="0"/>
        <v>38000</v>
      </c>
      <c r="F14" s="377">
        <v>0.19</v>
      </c>
    </row>
    <row r="15" spans="1:8">
      <c r="A15" s="6">
        <v>11</v>
      </c>
      <c r="B15" s="210" t="s">
        <v>17</v>
      </c>
      <c r="C15" s="209">
        <v>1800000</v>
      </c>
      <c r="D15" s="8"/>
      <c r="E15" s="376">
        <f t="shared" si="0"/>
        <v>342000</v>
      </c>
      <c r="F15" s="377">
        <v>0.19</v>
      </c>
    </row>
    <row r="16" spans="1:8">
      <c r="A16" s="6">
        <v>12</v>
      </c>
      <c r="B16" s="210" t="s">
        <v>18</v>
      </c>
      <c r="C16" s="64">
        <v>1500000</v>
      </c>
      <c r="D16" s="8"/>
      <c r="E16" s="376">
        <f t="shared" si="0"/>
        <v>285000</v>
      </c>
      <c r="F16" s="377">
        <v>0.19</v>
      </c>
    </row>
    <row r="17" spans="1:6">
      <c r="A17" s="6">
        <v>13</v>
      </c>
      <c r="B17" s="33" t="s">
        <v>19</v>
      </c>
      <c r="C17" s="64">
        <v>6500</v>
      </c>
      <c r="D17" s="8"/>
      <c r="E17" s="376">
        <f t="shared" si="0"/>
        <v>1235</v>
      </c>
      <c r="F17" s="377">
        <v>0.19</v>
      </c>
    </row>
    <row r="18" spans="1:6">
      <c r="A18" s="6">
        <v>14</v>
      </c>
      <c r="B18" s="34" t="s">
        <v>20</v>
      </c>
      <c r="C18" s="65">
        <v>5000</v>
      </c>
      <c r="D18" s="8"/>
      <c r="E18" s="376">
        <f t="shared" si="0"/>
        <v>950</v>
      </c>
      <c r="F18" s="377">
        <v>0.19</v>
      </c>
    </row>
    <row r="19" spans="1:6" ht="15.75">
      <c r="A19" s="6">
        <v>15</v>
      </c>
      <c r="B19" s="14" t="s">
        <v>21</v>
      </c>
      <c r="C19" s="66">
        <f>C12+C13+C14+C15+C16+C17+C18</f>
        <v>3518000</v>
      </c>
      <c r="D19" s="108"/>
      <c r="E19" s="381">
        <f>E12+E13+E14+E15+E16+E17+E18</f>
        <v>668325</v>
      </c>
      <c r="F19" s="377"/>
    </row>
    <row r="20" spans="1:6" ht="5.25" customHeight="1">
      <c r="B20" s="3"/>
      <c r="C20" s="9"/>
      <c r="D20" s="108"/>
      <c r="E20" s="380"/>
      <c r="F20" s="379"/>
    </row>
    <row r="21" spans="1:6" ht="15.75">
      <c r="B21" s="3"/>
      <c r="C21" s="174" t="s">
        <v>22</v>
      </c>
      <c r="D21" s="175">
        <v>42</v>
      </c>
      <c r="E21" s="380"/>
      <c r="F21" s="379"/>
    </row>
    <row r="22" spans="1:6" ht="15.75">
      <c r="B22" s="14" t="s">
        <v>23</v>
      </c>
      <c r="C22" s="23" t="s">
        <v>24</v>
      </c>
      <c r="D22" s="174" t="s">
        <v>25</v>
      </c>
      <c r="E22" s="380"/>
      <c r="F22" s="379"/>
    </row>
    <row r="23" spans="1:6">
      <c r="A23" s="6">
        <v>16</v>
      </c>
      <c r="B23" s="234"/>
      <c r="C23" s="56"/>
      <c r="D23" s="176"/>
      <c r="E23" s="382"/>
      <c r="F23" s="383">
        <v>0</v>
      </c>
    </row>
    <row r="24" spans="1:6">
      <c r="A24" s="6">
        <v>17</v>
      </c>
      <c r="B24" s="210" t="s">
        <v>26</v>
      </c>
      <c r="C24" s="56">
        <v>14</v>
      </c>
      <c r="D24" s="177">
        <v>504</v>
      </c>
      <c r="E24" s="382">
        <f t="shared" ref="E24:E43" si="1">D24*F24</f>
        <v>0</v>
      </c>
      <c r="F24" s="379">
        <v>0</v>
      </c>
    </row>
    <row r="25" spans="1:6">
      <c r="A25" s="6">
        <v>18</v>
      </c>
      <c r="B25" s="210" t="s">
        <v>266</v>
      </c>
      <c r="C25" s="56">
        <v>60</v>
      </c>
      <c r="D25" s="177">
        <f>C25*D21</f>
        <v>2520</v>
      </c>
      <c r="E25" s="382">
        <f t="shared" si="1"/>
        <v>478.8</v>
      </c>
      <c r="F25" s="379">
        <v>0.19</v>
      </c>
    </row>
    <row r="26" spans="1:6">
      <c r="A26" s="6">
        <v>19</v>
      </c>
      <c r="B26" s="210" t="s">
        <v>267</v>
      </c>
      <c r="C26" s="56">
        <v>500</v>
      </c>
      <c r="D26" s="177">
        <f>C26*D21</f>
        <v>21000</v>
      </c>
      <c r="E26" s="382">
        <f t="shared" si="1"/>
        <v>0</v>
      </c>
      <c r="F26" s="383">
        <v>0</v>
      </c>
    </row>
    <row r="27" spans="1:6">
      <c r="A27" s="6">
        <v>20</v>
      </c>
      <c r="B27" s="210" t="s">
        <v>27</v>
      </c>
      <c r="C27" s="56">
        <v>150</v>
      </c>
      <c r="D27" s="177">
        <f>C27*D21</f>
        <v>6300</v>
      </c>
      <c r="E27" s="382">
        <f t="shared" si="1"/>
        <v>441.00000000000006</v>
      </c>
      <c r="F27" s="383">
        <v>7.0000000000000007E-2</v>
      </c>
    </row>
    <row r="28" spans="1:6">
      <c r="A28" s="6">
        <v>21</v>
      </c>
      <c r="B28" s="210" t="s">
        <v>28</v>
      </c>
      <c r="C28" s="56">
        <v>300</v>
      </c>
      <c r="D28" s="177">
        <f>C28*D21</f>
        <v>12600</v>
      </c>
      <c r="E28" s="382">
        <f t="shared" si="1"/>
        <v>2394</v>
      </c>
      <c r="F28" s="379">
        <v>0.19</v>
      </c>
    </row>
    <row r="29" spans="1:6">
      <c r="A29" s="6">
        <v>22</v>
      </c>
      <c r="B29" s="235" t="s">
        <v>29</v>
      </c>
      <c r="C29" s="56">
        <v>500</v>
      </c>
      <c r="D29" s="177">
        <f>C29*D21</f>
        <v>21000</v>
      </c>
      <c r="E29" s="382">
        <f t="shared" si="1"/>
        <v>3990</v>
      </c>
      <c r="F29" s="379">
        <v>0.19</v>
      </c>
    </row>
    <row r="30" spans="1:6">
      <c r="A30" s="6">
        <v>23</v>
      </c>
      <c r="B30" s="210" t="s">
        <v>30</v>
      </c>
      <c r="C30" s="56">
        <v>150</v>
      </c>
      <c r="D30" s="177">
        <f>C30*D21</f>
        <v>6300</v>
      </c>
      <c r="E30" s="382">
        <f t="shared" si="1"/>
        <v>1197</v>
      </c>
      <c r="F30" s="379">
        <v>0.19</v>
      </c>
    </row>
    <row r="31" spans="1:6">
      <c r="A31" s="6">
        <v>24</v>
      </c>
      <c r="B31" s="235" t="s">
        <v>31</v>
      </c>
      <c r="C31" s="56">
        <v>90</v>
      </c>
      <c r="D31" s="177">
        <f>C31*D21</f>
        <v>3780</v>
      </c>
      <c r="E31" s="382">
        <f t="shared" si="1"/>
        <v>718.2</v>
      </c>
      <c r="F31" s="379">
        <v>0.19</v>
      </c>
    </row>
    <row r="32" spans="1:6">
      <c r="A32" s="6">
        <v>25</v>
      </c>
      <c r="B32" s="210" t="s">
        <v>32</v>
      </c>
      <c r="C32" s="56">
        <v>700</v>
      </c>
      <c r="D32" s="177">
        <v>29400</v>
      </c>
      <c r="E32" s="382">
        <f t="shared" si="1"/>
        <v>5586</v>
      </c>
      <c r="F32" s="383">
        <v>0.19</v>
      </c>
    </row>
    <row r="33" spans="1:6">
      <c r="A33" s="6">
        <v>26</v>
      </c>
      <c r="B33" s="210" t="s">
        <v>33</v>
      </c>
      <c r="C33" s="56">
        <v>2700</v>
      </c>
      <c r="D33" s="177">
        <f>C33*D21</f>
        <v>113400</v>
      </c>
      <c r="E33" s="382">
        <f t="shared" si="1"/>
        <v>21546</v>
      </c>
      <c r="F33" s="383">
        <v>0.19</v>
      </c>
    </row>
    <row r="34" spans="1:6">
      <c r="A34" s="6">
        <v>27</v>
      </c>
      <c r="B34" s="210" t="s">
        <v>34</v>
      </c>
      <c r="C34" s="56">
        <v>4000</v>
      </c>
      <c r="D34" s="177">
        <v>168000</v>
      </c>
      <c r="E34" s="382">
        <f t="shared" si="1"/>
        <v>31920</v>
      </c>
      <c r="F34" s="383">
        <v>0.19</v>
      </c>
    </row>
    <row r="35" spans="1:6">
      <c r="A35" s="6">
        <v>28</v>
      </c>
      <c r="B35" s="210" t="s">
        <v>35</v>
      </c>
      <c r="C35" s="56">
        <v>60</v>
      </c>
      <c r="D35" s="177">
        <f>C35*D21</f>
        <v>2520</v>
      </c>
      <c r="E35" s="382">
        <f t="shared" si="1"/>
        <v>0</v>
      </c>
      <c r="F35" s="383">
        <v>0</v>
      </c>
    </row>
    <row r="36" spans="1:6">
      <c r="A36" s="6">
        <v>29</v>
      </c>
      <c r="B36" s="210" t="s">
        <v>36</v>
      </c>
      <c r="C36" s="56">
        <v>200</v>
      </c>
      <c r="D36" s="177">
        <f>C36*D21</f>
        <v>8400</v>
      </c>
      <c r="E36" s="382">
        <f t="shared" si="1"/>
        <v>1596</v>
      </c>
      <c r="F36" s="379">
        <v>0.19</v>
      </c>
    </row>
    <row r="37" spans="1:6">
      <c r="A37" s="6">
        <v>30</v>
      </c>
      <c r="B37" s="210" t="s">
        <v>37</v>
      </c>
      <c r="C37" s="56">
        <v>800</v>
      </c>
      <c r="D37" s="177">
        <f>C37*D21</f>
        <v>33600</v>
      </c>
      <c r="E37" s="382">
        <f t="shared" si="1"/>
        <v>2352</v>
      </c>
      <c r="F37" s="383">
        <v>7.0000000000000007E-2</v>
      </c>
    </row>
    <row r="38" spans="1:6">
      <c r="A38" s="6">
        <v>31</v>
      </c>
      <c r="B38" s="210" t="s">
        <v>38</v>
      </c>
      <c r="C38" s="56">
        <v>1500</v>
      </c>
      <c r="D38" s="177">
        <f>C38*D21</f>
        <v>63000</v>
      </c>
      <c r="E38" s="382">
        <f t="shared" si="1"/>
        <v>11970</v>
      </c>
      <c r="F38" s="379">
        <v>0.19</v>
      </c>
    </row>
    <row r="39" spans="1:6">
      <c r="A39" s="6">
        <v>32</v>
      </c>
      <c r="B39" s="210" t="s">
        <v>39</v>
      </c>
      <c r="C39" s="56">
        <v>45</v>
      </c>
      <c r="D39" s="177">
        <f>C39*D21</f>
        <v>1890</v>
      </c>
      <c r="E39" s="382">
        <f>D39*F39</f>
        <v>0</v>
      </c>
      <c r="F39" s="379">
        <v>0</v>
      </c>
    </row>
    <row r="40" spans="1:6">
      <c r="A40" s="6">
        <v>33</v>
      </c>
      <c r="B40" s="235" t="s">
        <v>40</v>
      </c>
      <c r="C40" s="56">
        <v>100</v>
      </c>
      <c r="D40" s="177">
        <f>C40*D21</f>
        <v>4200</v>
      </c>
      <c r="E40" s="382">
        <f t="shared" si="1"/>
        <v>798</v>
      </c>
      <c r="F40" s="379">
        <v>0.19</v>
      </c>
    </row>
    <row r="41" spans="1:6">
      <c r="A41" s="6">
        <v>34</v>
      </c>
      <c r="B41" s="210" t="s">
        <v>265</v>
      </c>
      <c r="C41" s="56">
        <v>3600</v>
      </c>
      <c r="D41" s="177">
        <v>151200</v>
      </c>
      <c r="E41" s="382">
        <f t="shared" si="1"/>
        <v>28728</v>
      </c>
      <c r="F41" s="379">
        <v>0.19</v>
      </c>
    </row>
    <row r="42" spans="1:6">
      <c r="A42" s="6">
        <v>35</v>
      </c>
      <c r="B42" s="210" t="s">
        <v>41</v>
      </c>
      <c r="C42" s="56">
        <v>24400</v>
      </c>
      <c r="D42" s="177">
        <v>919800</v>
      </c>
      <c r="E42" s="382">
        <f t="shared" si="1"/>
        <v>0</v>
      </c>
      <c r="F42" s="379">
        <v>0</v>
      </c>
    </row>
    <row r="43" spans="1:6">
      <c r="A43" s="6">
        <v>36</v>
      </c>
      <c r="B43" s="34"/>
      <c r="C43" s="67"/>
      <c r="D43" s="178"/>
      <c r="E43" s="382">
        <f t="shared" si="1"/>
        <v>0</v>
      </c>
      <c r="F43" s="379">
        <v>0</v>
      </c>
    </row>
    <row r="44" spans="1:6" ht="15.75">
      <c r="A44" s="6">
        <v>37</v>
      </c>
      <c r="B44" s="14" t="s">
        <v>42</v>
      </c>
      <c r="C44" s="62">
        <f>SUM(C23:C43)</f>
        <v>39869</v>
      </c>
      <c r="D44" s="68">
        <f>SUM(D23:D43)</f>
        <v>1569414</v>
      </c>
      <c r="E44" s="384">
        <f>SUM(E23:E43)</f>
        <v>113715</v>
      </c>
      <c r="F44" s="385"/>
    </row>
    <row r="45" spans="1:6" ht="6" customHeight="1">
      <c r="B45" s="396"/>
      <c r="C45" s="396"/>
      <c r="D45" s="108"/>
    </row>
    <row r="46" spans="1:6">
      <c r="B46" s="10"/>
      <c r="C46" s="242" t="s">
        <v>43</v>
      </c>
      <c r="D46" s="401" t="s">
        <v>44</v>
      </c>
      <c r="E46" s="402"/>
      <c r="F46" s="3"/>
    </row>
    <row r="47" spans="1:6" ht="15.75">
      <c r="A47" s="6">
        <v>38</v>
      </c>
      <c r="B47" s="172" t="s">
        <v>45</v>
      </c>
      <c r="C47" s="173">
        <f>C9+C19+D44</f>
        <v>5682414</v>
      </c>
      <c r="D47" s="400">
        <v>6572754</v>
      </c>
      <c r="E47" s="400"/>
      <c r="F47" s="21"/>
    </row>
    <row r="48" spans="1:6" ht="15.75">
      <c r="B48" s="4"/>
      <c r="C48" s="12"/>
      <c r="D48" s="21"/>
      <c r="E48" s="13"/>
      <c r="F48" s="13"/>
    </row>
    <row r="49" spans="1:6" ht="15">
      <c r="B49" s="239" t="s">
        <v>46</v>
      </c>
      <c r="C49" s="240"/>
      <c r="D49" s="241"/>
      <c r="E49" s="5"/>
      <c r="F49" s="5"/>
    </row>
    <row r="50" spans="1:6" ht="15">
      <c r="A50" s="6">
        <v>39</v>
      </c>
      <c r="B50" s="239" t="s">
        <v>47</v>
      </c>
      <c r="C50" s="240"/>
      <c r="D50" s="241"/>
      <c r="E50" s="5"/>
      <c r="F50" s="5"/>
    </row>
    <row r="51" spans="1:6" ht="15">
      <c r="A51" s="6">
        <v>40</v>
      </c>
      <c r="B51" s="239" t="s">
        <v>48</v>
      </c>
      <c r="C51" s="240"/>
      <c r="D51" s="241"/>
      <c r="E51" s="5"/>
      <c r="F51" s="5"/>
    </row>
    <row r="52" spans="1:6">
      <c r="A52" s="6">
        <v>41</v>
      </c>
      <c r="B52" s="108"/>
      <c r="C52" s="7"/>
      <c r="D52" s="101"/>
      <c r="E52" s="5"/>
      <c r="F52" s="5"/>
    </row>
    <row r="53" spans="1:6">
      <c r="A53" s="6">
        <v>42</v>
      </c>
      <c r="B53" s="108"/>
      <c r="C53" s="7"/>
      <c r="D53" s="101"/>
      <c r="E53" s="5"/>
      <c r="F53" s="5"/>
    </row>
    <row r="54" spans="1:6">
      <c r="A54" s="6">
        <v>43</v>
      </c>
      <c r="B54" s="108"/>
      <c r="C54" s="7"/>
      <c r="D54" s="101"/>
      <c r="E54" s="5"/>
      <c r="F54" s="5"/>
    </row>
    <row r="55" spans="1:6" ht="6" customHeight="1">
      <c r="B55" s="108"/>
      <c r="C55" s="7"/>
      <c r="D55" s="101"/>
      <c r="E55" s="5"/>
      <c r="F55" s="5"/>
    </row>
    <row r="56" spans="1:6">
      <c r="B56" s="108"/>
      <c r="C56" s="7"/>
      <c r="D56" s="101"/>
      <c r="E56" s="5"/>
      <c r="F56" s="5"/>
    </row>
    <row r="57" spans="1:6">
      <c r="A57" s="6">
        <v>44</v>
      </c>
      <c r="B57" s="108"/>
      <c r="C57" s="7"/>
      <c r="D57" s="101"/>
      <c r="E57" s="5"/>
      <c r="F57" s="5"/>
    </row>
    <row r="58" spans="1:6">
      <c r="A58" s="6">
        <v>45</v>
      </c>
      <c r="B58" s="108"/>
      <c r="C58" s="7"/>
      <c r="D58" s="101"/>
      <c r="E58" s="5"/>
      <c r="F58" s="5"/>
    </row>
    <row r="59" spans="1:6">
      <c r="A59" s="6">
        <v>46</v>
      </c>
      <c r="B59" s="108"/>
      <c r="C59" s="7"/>
      <c r="D59" s="101"/>
      <c r="E59" s="5"/>
      <c r="F59" s="5"/>
    </row>
    <row r="60" spans="1:6" ht="15.75">
      <c r="A60" s="6">
        <v>47</v>
      </c>
      <c r="B60" s="405"/>
      <c r="C60" s="405"/>
      <c r="D60" s="20"/>
      <c r="E60" s="5"/>
      <c r="F60" s="5"/>
    </row>
    <row r="61" spans="1:6" ht="10.35" customHeight="1">
      <c r="B61" s="404"/>
      <c r="C61" s="404"/>
      <c r="D61" s="102"/>
      <c r="E61" s="5"/>
      <c r="F61" s="5"/>
    </row>
    <row r="62" spans="1:6" ht="15.75">
      <c r="A62" s="6">
        <v>48</v>
      </c>
      <c r="B62" s="403"/>
      <c r="C62" s="403"/>
      <c r="D62" s="20"/>
      <c r="E62" s="5"/>
      <c r="F62" s="5"/>
    </row>
    <row r="63" spans="1:6">
      <c r="B63" s="395"/>
      <c r="C63" s="395"/>
      <c r="D63" s="101"/>
      <c r="E63" s="5"/>
      <c r="F63" s="5"/>
    </row>
    <row r="64" spans="1:6" ht="18.75">
      <c r="B64" s="213"/>
      <c r="C64" s="214"/>
      <c r="D64" s="222"/>
      <c r="E64" s="214"/>
    </row>
    <row r="65" spans="2:5" ht="15">
      <c r="B65" s="215"/>
      <c r="C65" s="212"/>
      <c r="D65" s="222"/>
      <c r="E65" s="211"/>
    </row>
    <row r="66" spans="2:5">
      <c r="B66" s="216"/>
      <c r="C66" s="217"/>
      <c r="D66" s="227"/>
      <c r="E66" s="228"/>
    </row>
    <row r="67" spans="2:5">
      <c r="B67" s="218"/>
      <c r="C67" s="219"/>
      <c r="D67" s="227"/>
      <c r="E67" s="218"/>
    </row>
    <row r="68" spans="2:5">
      <c r="B68" s="216"/>
      <c r="C68" s="217"/>
      <c r="D68" s="229"/>
      <c r="E68" s="217"/>
    </row>
    <row r="69" spans="2:5">
      <c r="B69" s="216"/>
      <c r="C69" s="217"/>
      <c r="D69" s="229"/>
      <c r="E69" s="217"/>
    </row>
    <row r="70" spans="2:5">
      <c r="B70" s="216"/>
      <c r="C70" s="217"/>
      <c r="D70" s="229"/>
      <c r="E70" s="217"/>
    </row>
    <row r="71" spans="2:5" ht="15.75">
      <c r="B71" s="220"/>
      <c r="C71" s="221"/>
      <c r="D71" s="230"/>
      <c r="E71" s="231"/>
    </row>
    <row r="72" spans="2:5">
      <c r="B72" s="222"/>
      <c r="C72" s="212"/>
      <c r="D72" s="222"/>
      <c r="E72" s="211"/>
    </row>
    <row r="73" spans="2:5" ht="18.75">
      <c r="B73" s="223"/>
      <c r="C73" s="224"/>
      <c r="D73" s="224"/>
      <c r="E73" s="224"/>
    </row>
    <row r="74" spans="2:5" ht="16.5">
      <c r="B74" s="225"/>
      <c r="C74" s="226"/>
      <c r="D74" s="232"/>
      <c r="E74" s="233"/>
    </row>
    <row r="75" spans="2:5">
      <c r="B75" s="222"/>
      <c r="C75" s="212"/>
    </row>
    <row r="76" spans="2:5">
      <c r="B76" s="37"/>
    </row>
  </sheetData>
  <sheetProtection algorithmName="SHA-512" hashValue="db0fxDL3Py7x8ek7mdODr413+b9cQR5Qx4TtvU7qRewirWin/JI6EAbcB+ixOJACkcrotRhtWlMfBzv6mc6NuQ==" saltValue="xDDXenOS6OcNQd6nbgK1/g==" spinCount="100000" sheet="1" formatCells="0" formatColumns="0" formatRows="0" insertColumns="0" insertRows="0" insertHyperlinks="0" deleteColumns="0" deleteRows="0" sort="0" autoFilter="0" pivotTables="0"/>
  <mergeCells count="9">
    <mergeCell ref="B63:C63"/>
    <mergeCell ref="B45:C45"/>
    <mergeCell ref="C1:D1"/>
    <mergeCell ref="E1:F1"/>
    <mergeCell ref="D47:E47"/>
    <mergeCell ref="D46:E46"/>
    <mergeCell ref="B62:C62"/>
    <mergeCell ref="B61:C61"/>
    <mergeCell ref="B60:C60"/>
  </mergeCells>
  <pageMargins left="0.70866141732283472" right="0.70866141732283472" top="0.74803149606299213" bottom="0.74803149606299213" header="0.31496062992125984" footer="0.31496062992125984"/>
  <pageSetup paperSize="68" orientation="landscape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9"/>
  <sheetViews>
    <sheetView workbookViewId="0">
      <selection activeCell="B2" sqref="A2:E45"/>
    </sheetView>
  </sheetViews>
  <sheetFormatPr baseColWidth="10" defaultColWidth="11.125" defaultRowHeight="12.75"/>
  <cols>
    <col min="1" max="1" width="2.125" style="6" customWidth="1"/>
    <col min="2" max="2" width="39.5" style="3" customWidth="1"/>
    <col min="3" max="3" width="10.75" style="3" customWidth="1"/>
    <col min="4" max="14" width="6.625" style="3" customWidth="1"/>
    <col min="15" max="15" width="11.375" style="37" customWidth="1"/>
    <col min="16" max="23" width="6.375" style="3" customWidth="1"/>
    <col min="24" max="24" width="8.125" style="3" customWidth="1"/>
    <col min="25" max="25" width="5.125" style="3" hidden="1" customWidth="1"/>
    <col min="26" max="16384" width="11.125" style="3"/>
  </cols>
  <sheetData>
    <row r="1" spans="1:28" ht="15">
      <c r="B1" s="304"/>
      <c r="C1" s="406" t="s">
        <v>49</v>
      </c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 t="s">
        <v>50</v>
      </c>
      <c r="Q1" s="406"/>
      <c r="R1" s="406"/>
      <c r="S1" s="406"/>
      <c r="T1" s="406"/>
      <c r="U1" s="406"/>
      <c r="V1" s="406"/>
      <c r="W1" s="406"/>
      <c r="X1" s="406"/>
      <c r="Y1" s="316"/>
      <c r="Z1" s="21"/>
      <c r="AA1" s="21"/>
      <c r="AB1" s="21"/>
    </row>
    <row r="2" spans="1:28" ht="15">
      <c r="B2" s="305" t="s">
        <v>51</v>
      </c>
      <c r="C2" s="317" t="s">
        <v>52</v>
      </c>
      <c r="D2" s="317" t="s">
        <v>53</v>
      </c>
      <c r="E2" s="317" t="s">
        <v>54</v>
      </c>
      <c r="F2" s="317" t="s">
        <v>55</v>
      </c>
      <c r="G2" s="317" t="s">
        <v>56</v>
      </c>
      <c r="H2" s="317" t="s">
        <v>57</v>
      </c>
      <c r="I2" s="317" t="s">
        <v>58</v>
      </c>
      <c r="J2" s="317" t="s">
        <v>59</v>
      </c>
      <c r="K2" s="317" t="s">
        <v>60</v>
      </c>
      <c r="L2" s="317" t="s">
        <v>61</v>
      </c>
      <c r="M2" s="317" t="s">
        <v>62</v>
      </c>
      <c r="N2" s="317" t="s">
        <v>63</v>
      </c>
      <c r="O2" s="318" t="s">
        <v>64</v>
      </c>
      <c r="P2" s="317" t="s">
        <v>65</v>
      </c>
      <c r="Q2" s="317" t="s">
        <v>66</v>
      </c>
      <c r="R2" s="317" t="s">
        <v>67</v>
      </c>
      <c r="S2" s="317" t="s">
        <v>68</v>
      </c>
      <c r="T2" s="317" t="s">
        <v>69</v>
      </c>
      <c r="U2" s="317" t="s">
        <v>70</v>
      </c>
      <c r="V2" s="317" t="s">
        <v>71</v>
      </c>
      <c r="W2" s="317" t="s">
        <v>72</v>
      </c>
      <c r="X2" s="318" t="s">
        <v>73</v>
      </c>
      <c r="Y2" s="317" t="s">
        <v>74</v>
      </c>
    </row>
    <row r="3" spans="1:28">
      <c r="A3" s="6">
        <v>1</v>
      </c>
      <c r="B3" s="306"/>
      <c r="C3" s="243"/>
      <c r="D3" s="244"/>
      <c r="E3" s="245"/>
      <c r="F3" s="246"/>
      <c r="G3" s="244"/>
      <c r="H3" s="244"/>
      <c r="I3" s="244"/>
      <c r="J3" s="244"/>
      <c r="K3" s="244"/>
      <c r="L3" s="244"/>
      <c r="M3" s="244"/>
      <c r="N3" s="245"/>
      <c r="O3" s="247"/>
      <c r="P3" s="243"/>
      <c r="Q3" s="244"/>
      <c r="R3" s="245"/>
      <c r="S3" s="246"/>
      <c r="T3" s="244"/>
      <c r="U3" s="245"/>
      <c r="V3" s="248"/>
      <c r="W3" s="245"/>
      <c r="X3" s="247"/>
      <c r="Y3" s="249"/>
    </row>
    <row r="4" spans="1:28">
      <c r="A4" s="6">
        <v>2</v>
      </c>
      <c r="B4" s="307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50"/>
      <c r="P4" s="251"/>
      <c r="Q4" s="252"/>
      <c r="R4" s="252"/>
      <c r="S4" s="252"/>
      <c r="T4" s="252"/>
      <c r="U4" s="252"/>
      <c r="V4" s="253"/>
      <c r="W4" s="252"/>
      <c r="X4" s="250"/>
      <c r="Y4" s="249"/>
    </row>
    <row r="5" spans="1:28">
      <c r="A5" s="6">
        <v>3</v>
      </c>
      <c r="B5" s="307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54"/>
      <c r="P5" s="251"/>
      <c r="Q5" s="255"/>
      <c r="R5" s="252"/>
      <c r="S5" s="252"/>
      <c r="T5" s="252"/>
      <c r="U5" s="252"/>
      <c r="V5" s="253"/>
      <c r="W5" s="252"/>
      <c r="X5" s="250"/>
      <c r="Y5" s="249"/>
    </row>
    <row r="6" spans="1:28">
      <c r="A6" s="6">
        <v>4</v>
      </c>
      <c r="B6" s="308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56"/>
      <c r="P6" s="257"/>
      <c r="Q6" s="258"/>
      <c r="R6" s="259"/>
      <c r="S6" s="259"/>
      <c r="T6" s="259"/>
      <c r="U6" s="259"/>
      <c r="V6" s="260"/>
      <c r="W6" s="259"/>
      <c r="X6" s="256"/>
      <c r="Y6" s="249"/>
    </row>
    <row r="7" spans="1:28" ht="15">
      <c r="A7" s="6">
        <v>5</v>
      </c>
      <c r="B7" s="309" t="s">
        <v>75</v>
      </c>
      <c r="C7" s="261">
        <f t="shared" ref="C7:N7" si="0">SUM(C3:C6)</f>
        <v>0</v>
      </c>
      <c r="D7" s="261">
        <f t="shared" si="0"/>
        <v>0</v>
      </c>
      <c r="E7" s="261">
        <f t="shared" si="0"/>
        <v>0</v>
      </c>
      <c r="F7" s="261">
        <f t="shared" si="0"/>
        <v>0</v>
      </c>
      <c r="G7" s="261">
        <f t="shared" si="0"/>
        <v>0</v>
      </c>
      <c r="H7" s="261">
        <f t="shared" si="0"/>
        <v>0</v>
      </c>
      <c r="I7" s="261">
        <f t="shared" si="0"/>
        <v>0</v>
      </c>
      <c r="J7" s="261">
        <f t="shared" si="0"/>
        <v>0</v>
      </c>
      <c r="K7" s="261">
        <f t="shared" si="0"/>
        <v>0</v>
      </c>
      <c r="L7" s="261">
        <f t="shared" si="0"/>
        <v>0</v>
      </c>
      <c r="M7" s="261">
        <f t="shared" si="0"/>
        <v>0</v>
      </c>
      <c r="N7" s="261">
        <f t="shared" si="0"/>
        <v>0</v>
      </c>
      <c r="O7" s="261">
        <f>SUM(C7:N7)</f>
        <v>0</v>
      </c>
      <c r="P7" s="261">
        <f t="shared" ref="P7:W7" si="1">SUM(P3:P6)</f>
        <v>0</v>
      </c>
      <c r="Q7" s="261">
        <f t="shared" si="1"/>
        <v>0</v>
      </c>
      <c r="R7" s="261">
        <f t="shared" si="1"/>
        <v>0</v>
      </c>
      <c r="S7" s="261">
        <f t="shared" si="1"/>
        <v>0</v>
      </c>
      <c r="T7" s="261">
        <f t="shared" si="1"/>
        <v>0</v>
      </c>
      <c r="U7" s="261">
        <f t="shared" si="1"/>
        <v>0</v>
      </c>
      <c r="V7" s="261">
        <f t="shared" si="1"/>
        <v>0</v>
      </c>
      <c r="W7" s="261">
        <f t="shared" si="1"/>
        <v>0</v>
      </c>
      <c r="X7" s="261">
        <f>SUM(P7:W7)</f>
        <v>0</v>
      </c>
      <c r="Y7" s="249"/>
    </row>
    <row r="8" spans="1:28">
      <c r="B8" s="310"/>
      <c r="C8" s="262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</row>
    <row r="9" spans="1:28">
      <c r="A9" s="6">
        <v>6</v>
      </c>
      <c r="B9" s="306"/>
      <c r="C9" s="243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5"/>
      <c r="O9" s="247"/>
      <c r="P9" s="263"/>
      <c r="Q9" s="264"/>
      <c r="R9" s="264"/>
      <c r="S9" s="264"/>
      <c r="T9" s="264"/>
      <c r="U9" s="265"/>
      <c r="V9" s="266"/>
      <c r="W9" s="265"/>
      <c r="X9" s="267"/>
      <c r="Y9" s="249"/>
    </row>
    <row r="10" spans="1:28">
      <c r="A10" s="6">
        <v>7</v>
      </c>
      <c r="B10" s="308"/>
      <c r="C10" s="268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70"/>
      <c r="O10" s="250"/>
      <c r="P10" s="271"/>
      <c r="Q10" s="272"/>
      <c r="R10" s="272"/>
      <c r="S10" s="272"/>
      <c r="T10" s="272"/>
      <c r="U10" s="273"/>
      <c r="V10" s="274"/>
      <c r="W10" s="273"/>
      <c r="X10" s="275"/>
      <c r="Y10" s="249"/>
    </row>
    <row r="11" spans="1:28">
      <c r="A11" s="6">
        <v>8</v>
      </c>
      <c r="B11" s="307" t="s">
        <v>91</v>
      </c>
      <c r="C11" s="251">
        <f>'1. Kapitalbedarfsplan'!$C$42</f>
        <v>24400</v>
      </c>
      <c r="D11" s="252">
        <f>'1. Kapitalbedarfsplan'!$C$42</f>
        <v>24400</v>
      </c>
      <c r="E11" s="252">
        <f t="shared" ref="E11:N11" si="2">'1. Kapitalbedarfsplan'!$C$42</f>
        <v>24400</v>
      </c>
      <c r="F11" s="252">
        <f t="shared" si="2"/>
        <v>24400</v>
      </c>
      <c r="G11" s="252">
        <f t="shared" si="2"/>
        <v>24400</v>
      </c>
      <c r="H11" s="252">
        <f t="shared" si="2"/>
        <v>24400</v>
      </c>
      <c r="I11" s="252">
        <f t="shared" si="2"/>
        <v>24400</v>
      </c>
      <c r="J11" s="252">
        <f t="shared" si="2"/>
        <v>24400</v>
      </c>
      <c r="K11" s="252">
        <f t="shared" si="2"/>
        <v>24400</v>
      </c>
      <c r="L11" s="252">
        <f t="shared" si="2"/>
        <v>24400</v>
      </c>
      <c r="M11" s="252">
        <f t="shared" si="2"/>
        <v>24400</v>
      </c>
      <c r="N11" s="252">
        <f t="shared" si="2"/>
        <v>24400</v>
      </c>
      <c r="O11" s="250">
        <f>SUM(C11:N11)</f>
        <v>292800</v>
      </c>
      <c r="P11" s="276">
        <f>'1. Kapitalbedarfsplan'!$C$42</f>
        <v>24400</v>
      </c>
      <c r="Q11" s="277">
        <f>'1. Kapitalbedarfsplan'!$C$42</f>
        <v>24400</v>
      </c>
      <c r="R11" s="277">
        <f t="shared" ref="R11:U11" si="3">'1. Kapitalbedarfsplan'!$C$42</f>
        <v>24400</v>
      </c>
      <c r="S11" s="277">
        <f t="shared" si="3"/>
        <v>24400</v>
      </c>
      <c r="T11" s="277">
        <f t="shared" si="3"/>
        <v>24400</v>
      </c>
      <c r="U11" s="277">
        <f t="shared" si="3"/>
        <v>24400</v>
      </c>
      <c r="V11" s="278">
        <f>'1. Kapitalbedarfsplan'!$C$42*3</f>
        <v>73200</v>
      </c>
      <c r="W11" s="277">
        <f>'1. Kapitalbedarfsplan'!$C$42*3</f>
        <v>73200</v>
      </c>
      <c r="X11" s="275">
        <f>SUM(P11:W11)</f>
        <v>292800</v>
      </c>
      <c r="Y11" s="249"/>
    </row>
    <row r="12" spans="1:28">
      <c r="A12" s="6">
        <v>9</v>
      </c>
      <c r="B12" s="311"/>
      <c r="C12" s="257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6"/>
      <c r="P12" s="279"/>
      <c r="Q12" s="280"/>
      <c r="R12" s="280"/>
      <c r="S12" s="280"/>
      <c r="T12" s="280"/>
      <c r="U12" s="280"/>
      <c r="V12" s="281"/>
      <c r="W12" s="280"/>
      <c r="X12" s="282"/>
      <c r="Y12" s="249"/>
    </row>
    <row r="13" spans="1:28" ht="15">
      <c r="A13" s="6">
        <v>10</v>
      </c>
      <c r="B13" s="312" t="s">
        <v>76</v>
      </c>
      <c r="C13" s="283">
        <f>C7-C11</f>
        <v>-24400</v>
      </c>
      <c r="D13" s="283">
        <f t="shared" ref="D13:N13" si="4">D7-D11</f>
        <v>-24400</v>
      </c>
      <c r="E13" s="283">
        <f t="shared" si="4"/>
        <v>-24400</v>
      </c>
      <c r="F13" s="283">
        <f t="shared" si="4"/>
        <v>-24400</v>
      </c>
      <c r="G13" s="283">
        <f t="shared" si="4"/>
        <v>-24400</v>
      </c>
      <c r="H13" s="283">
        <f t="shared" si="4"/>
        <v>-24400</v>
      </c>
      <c r="I13" s="283">
        <f t="shared" si="4"/>
        <v>-24400</v>
      </c>
      <c r="J13" s="283">
        <f t="shared" si="4"/>
        <v>-24400</v>
      </c>
      <c r="K13" s="283">
        <f t="shared" si="4"/>
        <v>-24400</v>
      </c>
      <c r="L13" s="283">
        <f t="shared" si="4"/>
        <v>-24400</v>
      </c>
      <c r="M13" s="283">
        <f t="shared" si="4"/>
        <v>-24400</v>
      </c>
      <c r="N13" s="283">
        <f t="shared" si="4"/>
        <v>-24400</v>
      </c>
      <c r="O13" s="261">
        <f>SUM(C13:N13)</f>
        <v>-292800</v>
      </c>
      <c r="P13" s="284">
        <f>P7-P11</f>
        <v>-24400</v>
      </c>
      <c r="Q13" s="284">
        <f t="shared" ref="Q13:W13" si="5">Q7-Q11</f>
        <v>-24400</v>
      </c>
      <c r="R13" s="284">
        <f t="shared" si="5"/>
        <v>-24400</v>
      </c>
      <c r="S13" s="284">
        <f t="shared" si="5"/>
        <v>-24400</v>
      </c>
      <c r="T13" s="284">
        <f t="shared" si="5"/>
        <v>-24400</v>
      </c>
      <c r="U13" s="284">
        <f t="shared" si="5"/>
        <v>-24400</v>
      </c>
      <c r="V13" s="284">
        <f t="shared" si="5"/>
        <v>-73200</v>
      </c>
      <c r="W13" s="284">
        <f t="shared" si="5"/>
        <v>-73200</v>
      </c>
      <c r="X13" s="285">
        <f>SUM(P13:W13)</f>
        <v>-292800</v>
      </c>
      <c r="Y13" s="249"/>
    </row>
    <row r="14" spans="1:28" ht="6" customHeight="1">
      <c r="B14" s="313"/>
      <c r="C14" s="286"/>
      <c r="D14" s="286"/>
      <c r="E14" s="286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</row>
    <row r="15" spans="1:28" ht="15">
      <c r="B15" s="409" t="s">
        <v>77</v>
      </c>
      <c r="C15" s="410"/>
      <c r="D15" s="410"/>
      <c r="E15" s="410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</row>
    <row r="16" spans="1:28">
      <c r="A16" s="6">
        <v>11</v>
      </c>
      <c r="B16" s="314" t="s">
        <v>229</v>
      </c>
      <c r="C16" s="287">
        <f>'1. Kapitalbedarfsplan'!$C$9</f>
        <v>595000</v>
      </c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47">
        <f>SUM(C16:N16)</f>
        <v>595000</v>
      </c>
      <c r="P16" s="287"/>
      <c r="Q16" s="270"/>
      <c r="R16" s="270"/>
      <c r="S16" s="270"/>
      <c r="T16" s="270"/>
      <c r="U16" s="270"/>
      <c r="V16" s="248"/>
      <c r="W16" s="270"/>
      <c r="X16" s="247">
        <f>SUM(P16:W16)</f>
        <v>0</v>
      </c>
      <c r="Y16" s="249"/>
    </row>
    <row r="17" spans="1:25">
      <c r="A17" s="6">
        <v>12</v>
      </c>
      <c r="B17" s="307" t="s">
        <v>230</v>
      </c>
      <c r="C17" s="288">
        <f>'1. Kapitalbedarfsplan'!$C$19</f>
        <v>3518000</v>
      </c>
      <c r="D17" s="289"/>
      <c r="E17" s="290"/>
      <c r="F17" s="291"/>
      <c r="G17" s="291"/>
      <c r="H17" s="291"/>
      <c r="I17" s="291"/>
      <c r="J17" s="291"/>
      <c r="K17" s="291"/>
      <c r="L17" s="291"/>
      <c r="M17" s="291"/>
      <c r="N17" s="291"/>
      <c r="O17" s="250">
        <f>SUM(C17:N17)</f>
        <v>3518000</v>
      </c>
      <c r="P17" s="292"/>
      <c r="Q17" s="290"/>
      <c r="R17" s="290"/>
      <c r="S17" s="291"/>
      <c r="T17" s="291"/>
      <c r="U17" s="291"/>
      <c r="V17" s="291"/>
      <c r="W17" s="291"/>
      <c r="X17" s="291">
        <f>SUM(P17:W17)</f>
        <v>0</v>
      </c>
      <c r="Y17" s="249"/>
    </row>
    <row r="18" spans="1:25">
      <c r="A18" s="6">
        <v>13</v>
      </c>
      <c r="B18" s="306" t="s">
        <v>26</v>
      </c>
      <c r="C18" s="293">
        <f>'1. Kapitalbedarfsplan'!$C$24</f>
        <v>14</v>
      </c>
      <c r="D18" s="246">
        <f>'1. Kapitalbedarfsplan'!$C$24</f>
        <v>14</v>
      </c>
      <c r="E18" s="246">
        <f>'1. Kapitalbedarfsplan'!$C$24</f>
        <v>14</v>
      </c>
      <c r="F18" s="246">
        <f t="shared" ref="F18:N18" si="6">'1. Kapitalbedarfsplan'!$C$24</f>
        <v>14</v>
      </c>
      <c r="G18" s="246">
        <f t="shared" si="6"/>
        <v>14</v>
      </c>
      <c r="H18" s="246">
        <f t="shared" si="6"/>
        <v>14</v>
      </c>
      <c r="I18" s="246">
        <f t="shared" si="6"/>
        <v>14</v>
      </c>
      <c r="J18" s="246">
        <f t="shared" si="6"/>
        <v>14</v>
      </c>
      <c r="K18" s="246">
        <f t="shared" si="6"/>
        <v>14</v>
      </c>
      <c r="L18" s="246">
        <f t="shared" si="6"/>
        <v>14</v>
      </c>
      <c r="M18" s="246">
        <f t="shared" si="6"/>
        <v>14</v>
      </c>
      <c r="N18" s="246">
        <f t="shared" si="6"/>
        <v>14</v>
      </c>
      <c r="O18" s="250">
        <f t="shared" ref="O18:O34" si="7">SUM(C18:N18)</f>
        <v>168</v>
      </c>
      <c r="P18" s="293">
        <f t="shared" ref="P18:P34" si="8">'1. Kapitalbedarfsplan'!$C$24</f>
        <v>14</v>
      </c>
      <c r="Q18" s="246">
        <f>'1. Kapitalbedarfsplan'!$C$24</f>
        <v>14</v>
      </c>
      <c r="R18" s="246">
        <f t="shared" ref="R18:U18" si="9">'1. Kapitalbedarfsplan'!$C$24</f>
        <v>14</v>
      </c>
      <c r="S18" s="246">
        <f t="shared" si="9"/>
        <v>14</v>
      </c>
      <c r="T18" s="246">
        <f t="shared" si="9"/>
        <v>14</v>
      </c>
      <c r="U18" s="246">
        <f t="shared" si="9"/>
        <v>14</v>
      </c>
      <c r="V18" s="253">
        <f>'1. Kapitalbedarfsplan'!$C$24*3</f>
        <v>42</v>
      </c>
      <c r="W18" s="245">
        <f t="shared" ref="W18:W34" si="10">'1. Kapitalbedarfsplan'!$C$24*3</f>
        <v>42</v>
      </c>
      <c r="X18" s="250">
        <f t="shared" ref="X18:X34" si="11">SUM(P18:W18)</f>
        <v>168</v>
      </c>
      <c r="Y18" s="249"/>
    </row>
    <row r="19" spans="1:25">
      <c r="A19" s="6">
        <v>14</v>
      </c>
      <c r="B19" s="307" t="s">
        <v>231</v>
      </c>
      <c r="C19" s="294">
        <f>'1. Kapitalbedarfsplan'!$C$25</f>
        <v>60</v>
      </c>
      <c r="D19" s="295">
        <f>'1. Kapitalbedarfsplan'!$C$25</f>
        <v>60</v>
      </c>
      <c r="E19" s="295">
        <f>'1. Kapitalbedarfsplan'!$C$25</f>
        <v>60</v>
      </c>
      <c r="F19" s="255">
        <f>'1. Kapitalbedarfsplan'!$C$25</f>
        <v>60</v>
      </c>
      <c r="G19" s="255">
        <f>'1. Kapitalbedarfsplan'!$C$25</f>
        <v>60</v>
      </c>
      <c r="H19" s="255">
        <f>'1. Kapitalbedarfsplan'!$C$25</f>
        <v>60</v>
      </c>
      <c r="I19" s="255">
        <f>'1. Kapitalbedarfsplan'!$C$25</f>
        <v>60</v>
      </c>
      <c r="J19" s="255">
        <f>'1. Kapitalbedarfsplan'!$C$25</f>
        <v>60</v>
      </c>
      <c r="K19" s="255">
        <f>'1. Kapitalbedarfsplan'!$C$25</f>
        <v>60</v>
      </c>
      <c r="L19" s="255">
        <f>'1. Kapitalbedarfsplan'!$C$25</f>
        <v>60</v>
      </c>
      <c r="M19" s="255">
        <f>'1. Kapitalbedarfsplan'!$C$25</f>
        <v>60</v>
      </c>
      <c r="N19" s="252">
        <f>'1. Kapitalbedarfsplan'!$C$25</f>
        <v>60</v>
      </c>
      <c r="O19" s="250">
        <f t="shared" si="7"/>
        <v>720</v>
      </c>
      <c r="P19" s="294">
        <f t="shared" si="8"/>
        <v>14</v>
      </c>
      <c r="Q19" s="295">
        <f>'1. Kapitalbedarfsplan'!$C$25</f>
        <v>60</v>
      </c>
      <c r="R19" s="295">
        <f>'1. Kapitalbedarfsplan'!$C$25</f>
        <v>60</v>
      </c>
      <c r="S19" s="255">
        <f>'1. Kapitalbedarfsplan'!$C$25</f>
        <v>60</v>
      </c>
      <c r="T19" s="255">
        <f>'1. Kapitalbedarfsplan'!$C$25</f>
        <v>60</v>
      </c>
      <c r="U19" s="252">
        <f>'1. Kapitalbedarfsplan'!$C$25</f>
        <v>60</v>
      </c>
      <c r="V19" s="253">
        <f>'1. Kapitalbedarfsplan'!$C$25*3</f>
        <v>180</v>
      </c>
      <c r="W19" s="252">
        <f t="shared" si="10"/>
        <v>42</v>
      </c>
      <c r="X19" s="250">
        <f t="shared" si="11"/>
        <v>536</v>
      </c>
      <c r="Y19" s="249"/>
    </row>
    <row r="20" spans="1:25">
      <c r="A20" s="6">
        <v>15</v>
      </c>
      <c r="B20" s="307" t="s">
        <v>232</v>
      </c>
      <c r="C20" s="294">
        <f>'1. Kapitalbedarfsplan'!$C$26</f>
        <v>500</v>
      </c>
      <c r="D20" s="295">
        <f>'1. Kapitalbedarfsplan'!$C$26</f>
        <v>500</v>
      </c>
      <c r="E20" s="295">
        <f>'1. Kapitalbedarfsplan'!$C$26</f>
        <v>500</v>
      </c>
      <c r="F20" s="255">
        <f>'1. Kapitalbedarfsplan'!$C$26</f>
        <v>500</v>
      </c>
      <c r="G20" s="255">
        <f t="shared" ref="G20:N20" si="12">'1. Kapitalbedarfsplan'!$C$26</f>
        <v>500</v>
      </c>
      <c r="H20" s="255">
        <f t="shared" si="12"/>
        <v>500</v>
      </c>
      <c r="I20" s="255">
        <f t="shared" si="12"/>
        <v>500</v>
      </c>
      <c r="J20" s="255">
        <f t="shared" si="12"/>
        <v>500</v>
      </c>
      <c r="K20" s="255">
        <f t="shared" si="12"/>
        <v>500</v>
      </c>
      <c r="L20" s="255">
        <f t="shared" si="12"/>
        <v>500</v>
      </c>
      <c r="M20" s="255">
        <f t="shared" si="12"/>
        <v>500</v>
      </c>
      <c r="N20" s="255">
        <f t="shared" si="12"/>
        <v>500</v>
      </c>
      <c r="O20" s="250">
        <f t="shared" si="7"/>
        <v>6000</v>
      </c>
      <c r="P20" s="294">
        <f t="shared" si="8"/>
        <v>14</v>
      </c>
      <c r="Q20" s="294">
        <f>'1. Kapitalbedarfsplan'!$C$26</f>
        <v>500</v>
      </c>
      <c r="R20" s="294">
        <f t="shared" ref="R20:U20" si="13">'1. Kapitalbedarfsplan'!$C$26</f>
        <v>500</v>
      </c>
      <c r="S20" s="294">
        <f t="shared" si="13"/>
        <v>500</v>
      </c>
      <c r="T20" s="294">
        <f t="shared" si="13"/>
        <v>500</v>
      </c>
      <c r="U20" s="294">
        <f t="shared" si="13"/>
        <v>500</v>
      </c>
      <c r="V20" s="253">
        <f>'1. Kapitalbedarfsplan'!$C$26*3</f>
        <v>1500</v>
      </c>
      <c r="W20" s="252">
        <f t="shared" si="10"/>
        <v>42</v>
      </c>
      <c r="X20" s="250">
        <f t="shared" si="11"/>
        <v>4056</v>
      </c>
      <c r="Y20" s="249"/>
    </row>
    <row r="21" spans="1:25" ht="23.25" customHeight="1">
      <c r="A21" s="6">
        <v>16</v>
      </c>
      <c r="B21" s="315" t="s">
        <v>27</v>
      </c>
      <c r="C21" s="294">
        <f>'1. Kapitalbedarfsplan'!$C$27</f>
        <v>150</v>
      </c>
      <c r="D21" s="295">
        <f>'1. Kapitalbedarfsplan'!$C$27</f>
        <v>150</v>
      </c>
      <c r="E21" s="295">
        <f t="shared" ref="E21:N21" si="14">'1. Kapitalbedarfsplan'!$C$27</f>
        <v>150</v>
      </c>
      <c r="F21" s="295">
        <f t="shared" si="14"/>
        <v>150</v>
      </c>
      <c r="G21" s="295">
        <f t="shared" si="14"/>
        <v>150</v>
      </c>
      <c r="H21" s="295">
        <f t="shared" si="14"/>
        <v>150</v>
      </c>
      <c r="I21" s="295">
        <f t="shared" si="14"/>
        <v>150</v>
      </c>
      <c r="J21" s="295">
        <f t="shared" si="14"/>
        <v>150</v>
      </c>
      <c r="K21" s="295">
        <f t="shared" si="14"/>
        <v>150</v>
      </c>
      <c r="L21" s="295">
        <f t="shared" si="14"/>
        <v>150</v>
      </c>
      <c r="M21" s="295">
        <f t="shared" si="14"/>
        <v>150</v>
      </c>
      <c r="N21" s="295">
        <f t="shared" si="14"/>
        <v>150</v>
      </c>
      <c r="O21" s="250">
        <f t="shared" si="7"/>
        <v>1800</v>
      </c>
      <c r="P21" s="294">
        <f t="shared" si="8"/>
        <v>14</v>
      </c>
      <c r="Q21" s="295">
        <f t="shared" ref="Q21:Q34" si="15">'1. Kapitalbedarfsplan'!$C$27</f>
        <v>150</v>
      </c>
      <c r="R21" s="295">
        <f t="shared" ref="R21:U21" si="16">'1. Kapitalbedarfsplan'!$C$27</f>
        <v>150</v>
      </c>
      <c r="S21" s="295">
        <f t="shared" si="16"/>
        <v>150</v>
      </c>
      <c r="T21" s="295">
        <f t="shared" si="16"/>
        <v>150</v>
      </c>
      <c r="U21" s="295">
        <f t="shared" si="16"/>
        <v>150</v>
      </c>
      <c r="V21" s="253">
        <f>'1. Kapitalbedarfsplan'!$C$27*3</f>
        <v>450</v>
      </c>
      <c r="W21" s="252">
        <f t="shared" si="10"/>
        <v>42</v>
      </c>
      <c r="X21" s="250">
        <f t="shared" si="11"/>
        <v>1256</v>
      </c>
      <c r="Y21" s="249"/>
    </row>
    <row r="22" spans="1:25">
      <c r="A22" s="6">
        <v>17</v>
      </c>
      <c r="B22" s="307" t="s">
        <v>233</v>
      </c>
      <c r="C22" s="294">
        <f>'1. Kapitalbedarfsplan'!$C$28</f>
        <v>300</v>
      </c>
      <c r="D22" s="295">
        <f>'1. Kapitalbedarfsplan'!$C$28</f>
        <v>300</v>
      </c>
      <c r="E22" s="295">
        <f t="shared" ref="E22:N22" si="17">'1. Kapitalbedarfsplan'!$C$28</f>
        <v>300</v>
      </c>
      <c r="F22" s="295">
        <f t="shared" si="17"/>
        <v>300</v>
      </c>
      <c r="G22" s="295">
        <f t="shared" si="17"/>
        <v>300</v>
      </c>
      <c r="H22" s="295">
        <f t="shared" si="17"/>
        <v>300</v>
      </c>
      <c r="I22" s="295">
        <f t="shared" si="17"/>
        <v>300</v>
      </c>
      <c r="J22" s="295">
        <f t="shared" si="17"/>
        <v>300</v>
      </c>
      <c r="K22" s="295">
        <f t="shared" si="17"/>
        <v>300</v>
      </c>
      <c r="L22" s="295">
        <f t="shared" si="17"/>
        <v>300</v>
      </c>
      <c r="M22" s="295">
        <f t="shared" si="17"/>
        <v>300</v>
      </c>
      <c r="N22" s="295">
        <f t="shared" si="17"/>
        <v>300</v>
      </c>
      <c r="O22" s="250">
        <f t="shared" si="7"/>
        <v>3600</v>
      </c>
      <c r="P22" s="294">
        <f t="shared" si="8"/>
        <v>14</v>
      </c>
      <c r="Q22" s="295">
        <f t="shared" si="15"/>
        <v>150</v>
      </c>
      <c r="R22" s="295">
        <f t="shared" ref="R22:U22" si="18">'1. Kapitalbedarfsplan'!$C$28</f>
        <v>300</v>
      </c>
      <c r="S22" s="295">
        <f t="shared" si="18"/>
        <v>300</v>
      </c>
      <c r="T22" s="295">
        <f t="shared" si="18"/>
        <v>300</v>
      </c>
      <c r="U22" s="295">
        <f t="shared" si="18"/>
        <v>300</v>
      </c>
      <c r="V22" s="253">
        <f>'1. Kapitalbedarfsplan'!$C$28*3</f>
        <v>900</v>
      </c>
      <c r="W22" s="252">
        <f t="shared" si="10"/>
        <v>42</v>
      </c>
      <c r="X22" s="250">
        <f t="shared" si="11"/>
        <v>2306</v>
      </c>
      <c r="Y22" s="249"/>
    </row>
    <row r="23" spans="1:25">
      <c r="A23" s="6">
        <v>18</v>
      </c>
      <c r="B23" s="307" t="s">
        <v>234</v>
      </c>
      <c r="C23" s="294">
        <f>'1. Kapitalbedarfsplan'!$C$29</f>
        <v>500</v>
      </c>
      <c r="D23" s="295">
        <f>'1. Kapitalbedarfsplan'!$C$29</f>
        <v>500</v>
      </c>
      <c r="E23" s="295">
        <f>'1. Kapitalbedarfsplan'!$C$29</f>
        <v>500</v>
      </c>
      <c r="F23" s="255">
        <f>'1. Kapitalbedarfsplan'!$C$29</f>
        <v>500</v>
      </c>
      <c r="G23" s="255">
        <f>'1. Kapitalbedarfsplan'!$C$29</f>
        <v>500</v>
      </c>
      <c r="H23" s="255">
        <f>'1. Kapitalbedarfsplan'!$C$29</f>
        <v>500</v>
      </c>
      <c r="I23" s="255">
        <f>'1. Kapitalbedarfsplan'!$C$29</f>
        <v>500</v>
      </c>
      <c r="J23" s="255">
        <f>'1. Kapitalbedarfsplan'!$C$29</f>
        <v>500</v>
      </c>
      <c r="K23" s="255">
        <f>'1. Kapitalbedarfsplan'!$C$29</f>
        <v>500</v>
      </c>
      <c r="L23" s="255">
        <f>'1. Kapitalbedarfsplan'!$C$29</f>
        <v>500</v>
      </c>
      <c r="M23" s="255">
        <f>'1. Kapitalbedarfsplan'!$C$29</f>
        <v>500</v>
      </c>
      <c r="N23" s="252">
        <f>'1. Kapitalbedarfsplan'!$C$29</f>
        <v>500</v>
      </c>
      <c r="O23" s="250">
        <f t="shared" si="7"/>
        <v>6000</v>
      </c>
      <c r="P23" s="294">
        <f t="shared" si="8"/>
        <v>14</v>
      </c>
      <c r="Q23" s="295">
        <f t="shared" si="15"/>
        <v>150</v>
      </c>
      <c r="R23" s="295">
        <f t="shared" ref="R23:U23" si="19">'1. Kapitalbedarfsplan'!$C$29</f>
        <v>500</v>
      </c>
      <c r="S23" s="295">
        <f t="shared" si="19"/>
        <v>500</v>
      </c>
      <c r="T23" s="295">
        <f t="shared" si="19"/>
        <v>500</v>
      </c>
      <c r="U23" s="295">
        <f t="shared" si="19"/>
        <v>500</v>
      </c>
      <c r="V23" s="253">
        <f>'1. Kapitalbedarfsplan'!$C$29*3</f>
        <v>1500</v>
      </c>
      <c r="W23" s="252">
        <f t="shared" si="10"/>
        <v>42</v>
      </c>
      <c r="X23" s="250">
        <f t="shared" si="11"/>
        <v>3706</v>
      </c>
      <c r="Y23" s="249"/>
    </row>
    <row r="24" spans="1:25">
      <c r="A24" s="6">
        <v>19</v>
      </c>
      <c r="B24" s="315" t="s">
        <v>235</v>
      </c>
      <c r="C24" s="294">
        <f>'1. Kapitalbedarfsplan'!$C$30</f>
        <v>150</v>
      </c>
      <c r="D24" s="295">
        <f t="shared" ref="D24:D34" si="20">'1. Kapitalbedarfsplan'!$C$30</f>
        <v>150</v>
      </c>
      <c r="E24" s="295">
        <f t="shared" ref="E24:N34" si="21">'1. Kapitalbedarfsplan'!$C$30</f>
        <v>150</v>
      </c>
      <c r="F24" s="295">
        <f t="shared" si="21"/>
        <v>150</v>
      </c>
      <c r="G24" s="295">
        <f t="shared" si="21"/>
        <v>150</v>
      </c>
      <c r="H24" s="295">
        <f t="shared" si="21"/>
        <v>150</v>
      </c>
      <c r="I24" s="295">
        <f t="shared" si="21"/>
        <v>150</v>
      </c>
      <c r="J24" s="295">
        <f t="shared" si="21"/>
        <v>150</v>
      </c>
      <c r="K24" s="295">
        <f t="shared" si="21"/>
        <v>150</v>
      </c>
      <c r="L24" s="295">
        <f t="shared" si="21"/>
        <v>150</v>
      </c>
      <c r="M24" s="295">
        <f t="shared" si="21"/>
        <v>150</v>
      </c>
      <c r="N24" s="295">
        <f t="shared" si="21"/>
        <v>150</v>
      </c>
      <c r="O24" s="250">
        <f t="shared" si="7"/>
        <v>1800</v>
      </c>
      <c r="P24" s="294">
        <f t="shared" si="8"/>
        <v>14</v>
      </c>
      <c r="Q24" s="295">
        <f t="shared" si="15"/>
        <v>150</v>
      </c>
      <c r="R24" s="295">
        <f t="shared" ref="R24:U34" si="22">'1. Kapitalbedarfsplan'!$C$30</f>
        <v>150</v>
      </c>
      <c r="S24" s="295">
        <f t="shared" si="22"/>
        <v>150</v>
      </c>
      <c r="T24" s="295">
        <f t="shared" si="22"/>
        <v>150</v>
      </c>
      <c r="U24" s="295">
        <f t="shared" si="22"/>
        <v>150</v>
      </c>
      <c r="V24" s="253">
        <f>'1. Kapitalbedarfsplan'!$C$30*3</f>
        <v>450</v>
      </c>
      <c r="W24" s="252">
        <f t="shared" si="10"/>
        <v>42</v>
      </c>
      <c r="X24" s="250">
        <f t="shared" si="11"/>
        <v>1256</v>
      </c>
      <c r="Y24" s="249"/>
    </row>
    <row r="25" spans="1:25" ht="12.2" customHeight="1">
      <c r="A25" s="6">
        <v>20</v>
      </c>
      <c r="B25" s="307" t="s">
        <v>236</v>
      </c>
      <c r="C25" s="294">
        <f>'1. Kapitalbedarfsplan'!$C$31</f>
        <v>90</v>
      </c>
      <c r="D25" s="295">
        <f t="shared" si="20"/>
        <v>150</v>
      </c>
      <c r="E25" s="295">
        <f t="shared" si="21"/>
        <v>150</v>
      </c>
      <c r="F25" s="255">
        <f t="shared" si="21"/>
        <v>150</v>
      </c>
      <c r="G25" s="255">
        <f t="shared" si="21"/>
        <v>150</v>
      </c>
      <c r="H25" s="255">
        <f t="shared" si="21"/>
        <v>150</v>
      </c>
      <c r="I25" s="255">
        <f t="shared" si="21"/>
        <v>150</v>
      </c>
      <c r="J25" s="255">
        <f t="shared" si="21"/>
        <v>150</v>
      </c>
      <c r="K25" s="255">
        <f t="shared" si="21"/>
        <v>150</v>
      </c>
      <c r="L25" s="255">
        <f t="shared" si="21"/>
        <v>150</v>
      </c>
      <c r="M25" s="255">
        <f t="shared" si="21"/>
        <v>150</v>
      </c>
      <c r="N25" s="252">
        <f t="shared" si="21"/>
        <v>150</v>
      </c>
      <c r="O25" s="250">
        <f t="shared" si="7"/>
        <v>1740</v>
      </c>
      <c r="P25" s="294">
        <f t="shared" si="8"/>
        <v>14</v>
      </c>
      <c r="Q25" s="295">
        <f t="shared" si="15"/>
        <v>150</v>
      </c>
      <c r="R25" s="295">
        <f t="shared" si="22"/>
        <v>150</v>
      </c>
      <c r="S25" s="255">
        <f t="shared" si="22"/>
        <v>150</v>
      </c>
      <c r="T25" s="255">
        <f t="shared" si="22"/>
        <v>150</v>
      </c>
      <c r="U25" s="252">
        <f t="shared" si="22"/>
        <v>150</v>
      </c>
      <c r="V25" s="253">
        <f>'1. Kapitalbedarfsplan'!$C$31*3</f>
        <v>270</v>
      </c>
      <c r="W25" s="252">
        <f t="shared" si="10"/>
        <v>42</v>
      </c>
      <c r="X25" s="250">
        <f t="shared" si="11"/>
        <v>1076</v>
      </c>
      <c r="Y25" s="249"/>
    </row>
    <row r="26" spans="1:25" ht="12.2" customHeight="1">
      <c r="A26" s="6">
        <v>21</v>
      </c>
      <c r="B26" s="315" t="s">
        <v>237</v>
      </c>
      <c r="C26" s="294">
        <f>'1. Kapitalbedarfsplan'!$C$32</f>
        <v>700</v>
      </c>
      <c r="D26" s="295">
        <f t="shared" si="20"/>
        <v>150</v>
      </c>
      <c r="E26" s="295">
        <f t="shared" si="21"/>
        <v>150</v>
      </c>
      <c r="F26" s="255">
        <f t="shared" si="21"/>
        <v>150</v>
      </c>
      <c r="G26" s="255">
        <f t="shared" si="21"/>
        <v>150</v>
      </c>
      <c r="H26" s="255">
        <f t="shared" si="21"/>
        <v>150</v>
      </c>
      <c r="I26" s="255">
        <f t="shared" si="21"/>
        <v>150</v>
      </c>
      <c r="J26" s="255">
        <f t="shared" si="21"/>
        <v>150</v>
      </c>
      <c r="K26" s="255">
        <f t="shared" si="21"/>
        <v>150</v>
      </c>
      <c r="L26" s="255">
        <f t="shared" si="21"/>
        <v>150</v>
      </c>
      <c r="M26" s="255">
        <f t="shared" si="21"/>
        <v>150</v>
      </c>
      <c r="N26" s="252">
        <f t="shared" si="21"/>
        <v>150</v>
      </c>
      <c r="O26" s="250">
        <f t="shared" si="7"/>
        <v>2350</v>
      </c>
      <c r="P26" s="294">
        <f t="shared" si="8"/>
        <v>14</v>
      </c>
      <c r="Q26" s="295">
        <f t="shared" si="15"/>
        <v>150</v>
      </c>
      <c r="R26" s="295">
        <f t="shared" si="22"/>
        <v>150</v>
      </c>
      <c r="S26" s="255">
        <f t="shared" si="22"/>
        <v>150</v>
      </c>
      <c r="T26" s="255">
        <f t="shared" si="22"/>
        <v>150</v>
      </c>
      <c r="U26" s="252">
        <f t="shared" si="22"/>
        <v>150</v>
      </c>
      <c r="V26" s="253">
        <f>'1. Kapitalbedarfsplan'!$C$32*3</f>
        <v>2100</v>
      </c>
      <c r="W26" s="252">
        <f t="shared" si="10"/>
        <v>42</v>
      </c>
      <c r="X26" s="250">
        <f t="shared" si="11"/>
        <v>2906</v>
      </c>
      <c r="Y26" s="249"/>
    </row>
    <row r="27" spans="1:25" ht="12.2" customHeight="1">
      <c r="A27" s="6">
        <v>22</v>
      </c>
      <c r="B27" s="307" t="s">
        <v>238</v>
      </c>
      <c r="C27" s="294">
        <f>'1. Kapitalbedarfsplan'!$C$33</f>
        <v>2700</v>
      </c>
      <c r="D27" s="295">
        <f>'1. Kapitalbedarfsplan'!$C$33</f>
        <v>2700</v>
      </c>
      <c r="E27" s="295">
        <f>'1. Kapitalbedarfsplan'!$C$33</f>
        <v>2700</v>
      </c>
      <c r="F27" s="255">
        <f>'1. Kapitalbedarfsplan'!$C$33</f>
        <v>2700</v>
      </c>
      <c r="G27" s="255">
        <f>'1. Kapitalbedarfsplan'!$C$33</f>
        <v>2700</v>
      </c>
      <c r="H27" s="255">
        <f>'1. Kapitalbedarfsplan'!$C$33</f>
        <v>2700</v>
      </c>
      <c r="I27" s="255">
        <f>'1. Kapitalbedarfsplan'!$C$33</f>
        <v>2700</v>
      </c>
      <c r="J27" s="255">
        <f>'1. Kapitalbedarfsplan'!$C$33</f>
        <v>2700</v>
      </c>
      <c r="K27" s="255">
        <f>'1. Kapitalbedarfsplan'!$C$33</f>
        <v>2700</v>
      </c>
      <c r="L27" s="255">
        <f>'1. Kapitalbedarfsplan'!$C$33</f>
        <v>2700</v>
      </c>
      <c r="M27" s="255">
        <f>'1. Kapitalbedarfsplan'!$C$33</f>
        <v>2700</v>
      </c>
      <c r="N27" s="252">
        <f>'1. Kapitalbedarfsplan'!$C$33</f>
        <v>2700</v>
      </c>
      <c r="O27" s="250">
        <f>SUM(C27:N27)</f>
        <v>32400</v>
      </c>
      <c r="P27" s="294">
        <f>'1. Kapitalbedarfsplan'!$C$33</f>
        <v>2700</v>
      </c>
      <c r="Q27" s="295">
        <f>'1. Kapitalbedarfsplan'!$C$33</f>
        <v>2700</v>
      </c>
      <c r="R27" s="295">
        <f>'1. Kapitalbedarfsplan'!$C$33</f>
        <v>2700</v>
      </c>
      <c r="S27" s="255">
        <f>'1. Kapitalbedarfsplan'!$C$33</f>
        <v>2700</v>
      </c>
      <c r="T27" s="255">
        <f>'1. Kapitalbedarfsplan'!$C$33</f>
        <v>2700</v>
      </c>
      <c r="U27" s="252">
        <f>'1. Kapitalbedarfsplan'!$C$33</f>
        <v>2700</v>
      </c>
      <c r="V27" s="253">
        <f>'1. Kapitalbedarfsplan'!$C$33*3</f>
        <v>8100</v>
      </c>
      <c r="W27" s="252">
        <f>'1. Kapitalbedarfsplan'!$C$33*3</f>
        <v>8100</v>
      </c>
      <c r="X27" s="250">
        <f>SUM(P27:W27)</f>
        <v>32400</v>
      </c>
      <c r="Y27" s="249"/>
    </row>
    <row r="28" spans="1:25" ht="12.2" customHeight="1">
      <c r="A28" s="6">
        <v>23</v>
      </c>
      <c r="B28" s="307" t="s">
        <v>34</v>
      </c>
      <c r="C28" s="294">
        <f>'1. Kapitalbedarfsplan'!$C$34</f>
        <v>4000</v>
      </c>
      <c r="D28" s="295">
        <f t="shared" si="20"/>
        <v>150</v>
      </c>
      <c r="E28" s="295">
        <f t="shared" si="21"/>
        <v>150</v>
      </c>
      <c r="F28" s="255">
        <f t="shared" si="21"/>
        <v>150</v>
      </c>
      <c r="G28" s="255">
        <f t="shared" si="21"/>
        <v>150</v>
      </c>
      <c r="H28" s="255">
        <f t="shared" si="21"/>
        <v>150</v>
      </c>
      <c r="I28" s="255">
        <f t="shared" si="21"/>
        <v>150</v>
      </c>
      <c r="J28" s="255">
        <f t="shared" si="21"/>
        <v>150</v>
      </c>
      <c r="K28" s="255">
        <f t="shared" si="21"/>
        <v>150</v>
      </c>
      <c r="L28" s="255">
        <f t="shared" si="21"/>
        <v>150</v>
      </c>
      <c r="M28" s="255">
        <f t="shared" si="21"/>
        <v>150</v>
      </c>
      <c r="N28" s="252">
        <f t="shared" si="21"/>
        <v>150</v>
      </c>
      <c r="O28" s="250">
        <f t="shared" si="7"/>
        <v>5650</v>
      </c>
      <c r="P28" s="294">
        <f t="shared" si="8"/>
        <v>14</v>
      </c>
      <c r="Q28" s="295">
        <f t="shared" si="15"/>
        <v>150</v>
      </c>
      <c r="R28" s="295">
        <f t="shared" si="22"/>
        <v>150</v>
      </c>
      <c r="S28" s="255">
        <f t="shared" si="22"/>
        <v>150</v>
      </c>
      <c r="T28" s="255">
        <f t="shared" si="22"/>
        <v>150</v>
      </c>
      <c r="U28" s="252">
        <f t="shared" si="22"/>
        <v>150</v>
      </c>
      <c r="V28" s="253">
        <f>'1. Kapitalbedarfsplan'!$C$34*3</f>
        <v>12000</v>
      </c>
      <c r="W28" s="252">
        <f t="shared" si="10"/>
        <v>42</v>
      </c>
      <c r="X28" s="250">
        <f t="shared" si="11"/>
        <v>12806</v>
      </c>
      <c r="Y28" s="249"/>
    </row>
    <row r="29" spans="1:25" ht="12.2" customHeight="1">
      <c r="A29" s="6">
        <v>24</v>
      </c>
      <c r="B29" s="307" t="s">
        <v>239</v>
      </c>
      <c r="C29" s="294">
        <f>'1. Kapitalbedarfsplan'!$C$35</f>
        <v>60</v>
      </c>
      <c r="D29" s="295">
        <f t="shared" si="20"/>
        <v>150</v>
      </c>
      <c r="E29" s="295">
        <f t="shared" si="21"/>
        <v>150</v>
      </c>
      <c r="F29" s="255">
        <f t="shared" si="21"/>
        <v>150</v>
      </c>
      <c r="G29" s="255">
        <f t="shared" si="21"/>
        <v>150</v>
      </c>
      <c r="H29" s="255">
        <f t="shared" si="21"/>
        <v>150</v>
      </c>
      <c r="I29" s="255">
        <f t="shared" si="21"/>
        <v>150</v>
      </c>
      <c r="J29" s="255">
        <f t="shared" si="21"/>
        <v>150</v>
      </c>
      <c r="K29" s="255">
        <f t="shared" si="21"/>
        <v>150</v>
      </c>
      <c r="L29" s="255">
        <f t="shared" si="21"/>
        <v>150</v>
      </c>
      <c r="M29" s="255">
        <f t="shared" si="21"/>
        <v>150</v>
      </c>
      <c r="N29" s="252">
        <f t="shared" si="21"/>
        <v>150</v>
      </c>
      <c r="O29" s="250">
        <f t="shared" si="7"/>
        <v>1710</v>
      </c>
      <c r="P29" s="294">
        <f t="shared" si="8"/>
        <v>14</v>
      </c>
      <c r="Q29" s="295">
        <f t="shared" si="15"/>
        <v>150</v>
      </c>
      <c r="R29" s="295">
        <f t="shared" si="22"/>
        <v>150</v>
      </c>
      <c r="S29" s="255">
        <f t="shared" si="22"/>
        <v>150</v>
      </c>
      <c r="T29" s="255">
        <f t="shared" si="22"/>
        <v>150</v>
      </c>
      <c r="U29" s="252">
        <f t="shared" si="22"/>
        <v>150</v>
      </c>
      <c r="V29" s="253">
        <f>'1. Kapitalbedarfsplan'!$C$35*3</f>
        <v>180</v>
      </c>
      <c r="W29" s="252">
        <f t="shared" si="10"/>
        <v>42</v>
      </c>
      <c r="X29" s="250">
        <f t="shared" si="11"/>
        <v>986</v>
      </c>
      <c r="Y29" s="249"/>
    </row>
    <row r="30" spans="1:25" ht="12.2" customHeight="1">
      <c r="A30" s="6">
        <v>25</v>
      </c>
      <c r="B30" s="307" t="s">
        <v>36</v>
      </c>
      <c r="C30" s="294">
        <f>'1. Kapitalbedarfsplan'!$C$36</f>
        <v>200</v>
      </c>
      <c r="D30" s="295">
        <f t="shared" si="20"/>
        <v>150</v>
      </c>
      <c r="E30" s="295">
        <f t="shared" si="21"/>
        <v>150</v>
      </c>
      <c r="F30" s="255">
        <f t="shared" si="21"/>
        <v>150</v>
      </c>
      <c r="G30" s="255">
        <f t="shared" si="21"/>
        <v>150</v>
      </c>
      <c r="H30" s="255">
        <f t="shared" si="21"/>
        <v>150</v>
      </c>
      <c r="I30" s="255">
        <f t="shared" si="21"/>
        <v>150</v>
      </c>
      <c r="J30" s="255">
        <f t="shared" si="21"/>
        <v>150</v>
      </c>
      <c r="K30" s="255">
        <f t="shared" si="21"/>
        <v>150</v>
      </c>
      <c r="L30" s="255">
        <f t="shared" si="21"/>
        <v>150</v>
      </c>
      <c r="M30" s="255">
        <f t="shared" si="21"/>
        <v>150</v>
      </c>
      <c r="N30" s="252">
        <f t="shared" si="21"/>
        <v>150</v>
      </c>
      <c r="O30" s="250">
        <f t="shared" si="7"/>
        <v>1850</v>
      </c>
      <c r="P30" s="294">
        <f t="shared" si="8"/>
        <v>14</v>
      </c>
      <c r="Q30" s="295">
        <f t="shared" si="15"/>
        <v>150</v>
      </c>
      <c r="R30" s="295">
        <f t="shared" si="22"/>
        <v>150</v>
      </c>
      <c r="S30" s="255">
        <f t="shared" si="22"/>
        <v>150</v>
      </c>
      <c r="T30" s="255">
        <f t="shared" si="22"/>
        <v>150</v>
      </c>
      <c r="U30" s="252">
        <f t="shared" si="22"/>
        <v>150</v>
      </c>
      <c r="V30" s="253">
        <f>'1. Kapitalbedarfsplan'!$C$36*3</f>
        <v>600</v>
      </c>
      <c r="W30" s="252">
        <f t="shared" si="10"/>
        <v>42</v>
      </c>
      <c r="X30" s="250">
        <f t="shared" si="11"/>
        <v>1406</v>
      </c>
      <c r="Y30" s="249"/>
    </row>
    <row r="31" spans="1:25" ht="12.2" customHeight="1">
      <c r="A31" s="6">
        <v>26</v>
      </c>
      <c r="B31" s="307" t="s">
        <v>37</v>
      </c>
      <c r="C31" s="294">
        <f>'1. Kapitalbedarfsplan'!$C$37</f>
        <v>800</v>
      </c>
      <c r="D31" s="295">
        <f t="shared" si="20"/>
        <v>150</v>
      </c>
      <c r="E31" s="295">
        <f t="shared" si="21"/>
        <v>150</v>
      </c>
      <c r="F31" s="255">
        <f t="shared" si="21"/>
        <v>150</v>
      </c>
      <c r="G31" s="255">
        <f t="shared" si="21"/>
        <v>150</v>
      </c>
      <c r="H31" s="255">
        <f t="shared" si="21"/>
        <v>150</v>
      </c>
      <c r="I31" s="255">
        <f t="shared" si="21"/>
        <v>150</v>
      </c>
      <c r="J31" s="255">
        <f t="shared" si="21"/>
        <v>150</v>
      </c>
      <c r="K31" s="255">
        <f t="shared" si="21"/>
        <v>150</v>
      </c>
      <c r="L31" s="255">
        <f t="shared" si="21"/>
        <v>150</v>
      </c>
      <c r="M31" s="255">
        <f t="shared" si="21"/>
        <v>150</v>
      </c>
      <c r="N31" s="252">
        <f t="shared" si="21"/>
        <v>150</v>
      </c>
      <c r="O31" s="250">
        <f t="shared" si="7"/>
        <v>2450</v>
      </c>
      <c r="P31" s="294">
        <f t="shared" si="8"/>
        <v>14</v>
      </c>
      <c r="Q31" s="295">
        <f t="shared" si="15"/>
        <v>150</v>
      </c>
      <c r="R31" s="295">
        <f t="shared" si="22"/>
        <v>150</v>
      </c>
      <c r="S31" s="255">
        <f t="shared" si="22"/>
        <v>150</v>
      </c>
      <c r="T31" s="255">
        <f t="shared" si="22"/>
        <v>150</v>
      </c>
      <c r="U31" s="252">
        <f t="shared" si="22"/>
        <v>150</v>
      </c>
      <c r="V31" s="253">
        <f>'1. Kapitalbedarfsplan'!$C$37*3</f>
        <v>2400</v>
      </c>
      <c r="W31" s="252">
        <f t="shared" si="10"/>
        <v>42</v>
      </c>
      <c r="X31" s="250">
        <f t="shared" si="11"/>
        <v>3206</v>
      </c>
      <c r="Y31" s="249"/>
    </row>
    <row r="32" spans="1:25">
      <c r="A32" s="6">
        <v>27</v>
      </c>
      <c r="B32" s="307" t="s">
        <v>38</v>
      </c>
      <c r="C32" s="294">
        <f>'1. Kapitalbedarfsplan'!$C$38</f>
        <v>1500</v>
      </c>
      <c r="D32" s="295">
        <f t="shared" si="20"/>
        <v>150</v>
      </c>
      <c r="E32" s="295">
        <f t="shared" si="21"/>
        <v>150</v>
      </c>
      <c r="F32" s="255">
        <f t="shared" si="21"/>
        <v>150</v>
      </c>
      <c r="G32" s="255">
        <f t="shared" si="21"/>
        <v>150</v>
      </c>
      <c r="H32" s="255">
        <f t="shared" si="21"/>
        <v>150</v>
      </c>
      <c r="I32" s="255">
        <f t="shared" si="21"/>
        <v>150</v>
      </c>
      <c r="J32" s="255">
        <f t="shared" si="21"/>
        <v>150</v>
      </c>
      <c r="K32" s="255">
        <f t="shared" si="21"/>
        <v>150</v>
      </c>
      <c r="L32" s="255">
        <f t="shared" si="21"/>
        <v>150</v>
      </c>
      <c r="M32" s="255">
        <f t="shared" si="21"/>
        <v>150</v>
      </c>
      <c r="N32" s="252">
        <f t="shared" si="21"/>
        <v>150</v>
      </c>
      <c r="O32" s="250">
        <f t="shared" si="7"/>
        <v>3150</v>
      </c>
      <c r="P32" s="294">
        <f t="shared" si="8"/>
        <v>14</v>
      </c>
      <c r="Q32" s="295">
        <f t="shared" si="15"/>
        <v>150</v>
      </c>
      <c r="R32" s="295">
        <f t="shared" si="22"/>
        <v>150</v>
      </c>
      <c r="S32" s="255">
        <f t="shared" si="22"/>
        <v>150</v>
      </c>
      <c r="T32" s="255">
        <f t="shared" si="22"/>
        <v>150</v>
      </c>
      <c r="U32" s="252">
        <f t="shared" si="22"/>
        <v>150</v>
      </c>
      <c r="V32" s="253">
        <f>'1. Kapitalbedarfsplan'!$C$38*3</f>
        <v>4500</v>
      </c>
      <c r="W32" s="252">
        <f t="shared" si="10"/>
        <v>42</v>
      </c>
      <c r="X32" s="250">
        <f t="shared" si="11"/>
        <v>5306</v>
      </c>
      <c r="Y32" s="249"/>
    </row>
    <row r="33" spans="1:25">
      <c r="A33" s="6">
        <v>28</v>
      </c>
      <c r="B33" s="307" t="s">
        <v>240</v>
      </c>
      <c r="C33" s="294">
        <f>'1. Kapitalbedarfsplan'!$C$39</f>
        <v>45</v>
      </c>
      <c r="D33" s="295">
        <f t="shared" si="20"/>
        <v>150</v>
      </c>
      <c r="E33" s="295">
        <f t="shared" si="21"/>
        <v>150</v>
      </c>
      <c r="F33" s="255">
        <f t="shared" si="21"/>
        <v>150</v>
      </c>
      <c r="G33" s="255">
        <f t="shared" si="21"/>
        <v>150</v>
      </c>
      <c r="H33" s="255">
        <f t="shared" si="21"/>
        <v>150</v>
      </c>
      <c r="I33" s="255">
        <f t="shared" si="21"/>
        <v>150</v>
      </c>
      <c r="J33" s="255">
        <f t="shared" si="21"/>
        <v>150</v>
      </c>
      <c r="K33" s="255">
        <f t="shared" si="21"/>
        <v>150</v>
      </c>
      <c r="L33" s="255">
        <f t="shared" si="21"/>
        <v>150</v>
      </c>
      <c r="M33" s="255">
        <f t="shared" si="21"/>
        <v>150</v>
      </c>
      <c r="N33" s="252">
        <f t="shared" si="21"/>
        <v>150</v>
      </c>
      <c r="O33" s="250">
        <f t="shared" si="7"/>
        <v>1695</v>
      </c>
      <c r="P33" s="294">
        <f t="shared" si="8"/>
        <v>14</v>
      </c>
      <c r="Q33" s="295">
        <f t="shared" si="15"/>
        <v>150</v>
      </c>
      <c r="R33" s="295">
        <f t="shared" si="22"/>
        <v>150</v>
      </c>
      <c r="S33" s="255">
        <f t="shared" si="22"/>
        <v>150</v>
      </c>
      <c r="T33" s="255">
        <f t="shared" si="22"/>
        <v>150</v>
      </c>
      <c r="U33" s="252">
        <f t="shared" si="22"/>
        <v>150</v>
      </c>
      <c r="V33" s="253">
        <f>'1. Kapitalbedarfsplan'!$C$39*3</f>
        <v>135</v>
      </c>
      <c r="W33" s="252">
        <f t="shared" si="10"/>
        <v>42</v>
      </c>
      <c r="X33" s="250">
        <f t="shared" si="11"/>
        <v>941</v>
      </c>
      <c r="Y33" s="249"/>
    </row>
    <row r="34" spans="1:25">
      <c r="A34" s="6">
        <v>29</v>
      </c>
      <c r="B34" s="315" t="s">
        <v>241</v>
      </c>
      <c r="C34" s="294">
        <f>'1. Kapitalbedarfsplan'!$C$40</f>
        <v>100</v>
      </c>
      <c r="D34" s="295">
        <f t="shared" si="20"/>
        <v>150</v>
      </c>
      <c r="E34" s="295">
        <f t="shared" si="21"/>
        <v>150</v>
      </c>
      <c r="F34" s="255">
        <f t="shared" si="21"/>
        <v>150</v>
      </c>
      <c r="G34" s="255">
        <f t="shared" si="21"/>
        <v>150</v>
      </c>
      <c r="H34" s="255">
        <f t="shared" si="21"/>
        <v>150</v>
      </c>
      <c r="I34" s="255">
        <f t="shared" si="21"/>
        <v>150</v>
      </c>
      <c r="J34" s="255">
        <f t="shared" si="21"/>
        <v>150</v>
      </c>
      <c r="K34" s="255">
        <f t="shared" si="21"/>
        <v>150</v>
      </c>
      <c r="L34" s="255">
        <f t="shared" si="21"/>
        <v>150</v>
      </c>
      <c r="M34" s="255">
        <f t="shared" si="21"/>
        <v>150</v>
      </c>
      <c r="N34" s="252">
        <f t="shared" si="21"/>
        <v>150</v>
      </c>
      <c r="O34" s="250">
        <f t="shared" si="7"/>
        <v>1750</v>
      </c>
      <c r="P34" s="294">
        <f t="shared" si="8"/>
        <v>14</v>
      </c>
      <c r="Q34" s="295">
        <f t="shared" si="15"/>
        <v>150</v>
      </c>
      <c r="R34" s="295">
        <f t="shared" si="22"/>
        <v>150</v>
      </c>
      <c r="S34" s="255">
        <f t="shared" si="22"/>
        <v>150</v>
      </c>
      <c r="T34" s="255">
        <f t="shared" si="22"/>
        <v>150</v>
      </c>
      <c r="U34" s="252">
        <f t="shared" si="22"/>
        <v>150</v>
      </c>
      <c r="V34" s="253">
        <f>'1. Kapitalbedarfsplan'!$C$40*3</f>
        <v>300</v>
      </c>
      <c r="W34" s="252">
        <f t="shared" si="10"/>
        <v>42</v>
      </c>
      <c r="X34" s="250">
        <f t="shared" si="11"/>
        <v>1106</v>
      </c>
      <c r="Y34" s="249"/>
    </row>
    <row r="35" spans="1:25">
      <c r="A35" s="6">
        <v>30</v>
      </c>
      <c r="B35" s="307" t="s">
        <v>242</v>
      </c>
      <c r="C35" s="294">
        <f>'1. Kapitalbedarfsplan'!$C$41</f>
        <v>3600</v>
      </c>
      <c r="D35" s="295">
        <f>'1. Kapitalbedarfsplan'!$C$41</f>
        <v>3600</v>
      </c>
      <c r="E35" s="295">
        <f>'1. Kapitalbedarfsplan'!$C$41</f>
        <v>3600</v>
      </c>
      <c r="F35" s="255">
        <f>'1. Kapitalbedarfsplan'!$C$41</f>
        <v>3600</v>
      </c>
      <c r="G35" s="255">
        <f>'1. Kapitalbedarfsplan'!$C$41</f>
        <v>3600</v>
      </c>
      <c r="H35" s="255">
        <f>'1. Kapitalbedarfsplan'!$C$41</f>
        <v>3600</v>
      </c>
      <c r="I35" s="255">
        <f>'1. Kapitalbedarfsplan'!$C$41</f>
        <v>3600</v>
      </c>
      <c r="J35" s="255">
        <f>'1. Kapitalbedarfsplan'!$C$41</f>
        <v>3600</v>
      </c>
      <c r="K35" s="255">
        <f>'1. Kapitalbedarfsplan'!$C$41</f>
        <v>3600</v>
      </c>
      <c r="L35" s="255">
        <f>'1. Kapitalbedarfsplan'!$C$41</f>
        <v>3600</v>
      </c>
      <c r="M35" s="255">
        <f>'1. Kapitalbedarfsplan'!$C$41</f>
        <v>3600</v>
      </c>
      <c r="N35" s="252">
        <f>'1. Kapitalbedarfsplan'!$C$41</f>
        <v>3600</v>
      </c>
      <c r="O35" s="250">
        <f>SUM(C35:N35)</f>
        <v>43200</v>
      </c>
      <c r="P35" s="294">
        <f>'1. Kapitalbedarfsplan'!$C$41</f>
        <v>3600</v>
      </c>
      <c r="Q35" s="295">
        <f>'1. Kapitalbedarfsplan'!$C$41</f>
        <v>3600</v>
      </c>
      <c r="R35" s="295">
        <f>'1. Kapitalbedarfsplan'!$C$41</f>
        <v>3600</v>
      </c>
      <c r="S35" s="255">
        <f>'1. Kapitalbedarfsplan'!$C$41</f>
        <v>3600</v>
      </c>
      <c r="T35" s="255">
        <f>'1. Kapitalbedarfsplan'!$C$41</f>
        <v>3600</v>
      </c>
      <c r="U35" s="252">
        <f>'1. Kapitalbedarfsplan'!$C$41</f>
        <v>3600</v>
      </c>
      <c r="V35" s="253">
        <f>'1. Kapitalbedarfsplan'!$C$41*3</f>
        <v>10800</v>
      </c>
      <c r="W35" s="252">
        <f>'1. Kapitalbedarfsplan'!$C$41*3</f>
        <v>10800</v>
      </c>
      <c r="X35" s="250">
        <f>SUM(P35:W35)</f>
        <v>43200</v>
      </c>
      <c r="Y35" s="249"/>
    </row>
    <row r="36" spans="1:25">
      <c r="A36" s="6">
        <v>31</v>
      </c>
      <c r="B36" s="307"/>
      <c r="C36" s="294"/>
      <c r="D36" s="295"/>
      <c r="E36" s="295"/>
      <c r="F36" s="255"/>
      <c r="G36" s="255"/>
      <c r="H36" s="255"/>
      <c r="I36" s="255"/>
      <c r="J36" s="255"/>
      <c r="K36" s="255"/>
      <c r="L36" s="255"/>
      <c r="M36" s="255"/>
      <c r="N36" s="252"/>
      <c r="O36" s="250"/>
      <c r="P36" s="294"/>
      <c r="Q36" s="295"/>
      <c r="R36" s="295"/>
      <c r="S36" s="255"/>
      <c r="T36" s="255"/>
      <c r="U36" s="252"/>
      <c r="V36" s="253"/>
      <c r="W36" s="252"/>
      <c r="X36" s="250"/>
      <c r="Y36" s="249"/>
    </row>
    <row r="37" spans="1:25">
      <c r="A37" s="6">
        <v>32</v>
      </c>
      <c r="B37" s="308"/>
      <c r="C37" s="296"/>
      <c r="D37" s="297"/>
      <c r="E37" s="297"/>
      <c r="F37" s="258"/>
      <c r="G37" s="258"/>
      <c r="H37" s="258"/>
      <c r="I37" s="258"/>
      <c r="J37" s="258"/>
      <c r="K37" s="258"/>
      <c r="L37" s="258"/>
      <c r="M37" s="258"/>
      <c r="N37" s="259"/>
      <c r="O37" s="256"/>
      <c r="P37" s="296"/>
      <c r="Q37" s="297"/>
      <c r="R37" s="297"/>
      <c r="S37" s="258"/>
      <c r="T37" s="258"/>
      <c r="U37" s="259"/>
      <c r="V37" s="260"/>
      <c r="W37" s="259"/>
      <c r="X37" s="256"/>
      <c r="Y37" s="249"/>
    </row>
    <row r="38" spans="1:25" ht="15">
      <c r="A38" s="6">
        <v>33</v>
      </c>
      <c r="B38" s="305" t="s">
        <v>78</v>
      </c>
      <c r="C38" s="283">
        <f t="shared" ref="C38:O38" si="23">SUM(C16:C37)</f>
        <v>4128469</v>
      </c>
      <c r="D38" s="283">
        <f t="shared" si="23"/>
        <v>9324</v>
      </c>
      <c r="E38" s="283">
        <f t="shared" si="23"/>
        <v>9324</v>
      </c>
      <c r="F38" s="283">
        <f t="shared" si="23"/>
        <v>9324</v>
      </c>
      <c r="G38" s="283">
        <f t="shared" si="23"/>
        <v>9324</v>
      </c>
      <c r="H38" s="283">
        <f t="shared" si="23"/>
        <v>9324</v>
      </c>
      <c r="I38" s="283">
        <f t="shared" si="23"/>
        <v>9324</v>
      </c>
      <c r="J38" s="283">
        <f t="shared" si="23"/>
        <v>9324</v>
      </c>
      <c r="K38" s="283">
        <f t="shared" si="23"/>
        <v>9324</v>
      </c>
      <c r="L38" s="283">
        <f t="shared" si="23"/>
        <v>9324</v>
      </c>
      <c r="M38" s="283">
        <f t="shared" si="23"/>
        <v>9324</v>
      </c>
      <c r="N38" s="283">
        <f t="shared" si="23"/>
        <v>9324</v>
      </c>
      <c r="O38" s="261">
        <f t="shared" si="23"/>
        <v>4231033</v>
      </c>
      <c r="P38" s="283">
        <f t="shared" ref="P38:X38" si="24">SUM(P16:P37)</f>
        <v>6524</v>
      </c>
      <c r="Q38" s="283">
        <f t="shared" si="24"/>
        <v>8824</v>
      </c>
      <c r="R38" s="283">
        <f t="shared" si="24"/>
        <v>9324</v>
      </c>
      <c r="S38" s="283">
        <f t="shared" si="24"/>
        <v>9324</v>
      </c>
      <c r="T38" s="283">
        <f t="shared" si="24"/>
        <v>9324</v>
      </c>
      <c r="U38" s="283">
        <f t="shared" si="24"/>
        <v>9324</v>
      </c>
      <c r="V38" s="283">
        <f t="shared" si="24"/>
        <v>46407</v>
      </c>
      <c r="W38" s="283">
        <f t="shared" si="24"/>
        <v>19572</v>
      </c>
      <c r="X38" s="261">
        <f t="shared" si="24"/>
        <v>118623</v>
      </c>
      <c r="Y38" s="249"/>
    </row>
    <row r="39" spans="1:25">
      <c r="B39" s="407"/>
      <c r="C39" s="408"/>
      <c r="D39" s="408"/>
      <c r="E39" s="408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49"/>
      <c r="V39" s="249"/>
      <c r="W39" s="249"/>
      <c r="X39" s="249"/>
      <c r="Y39" s="249"/>
    </row>
    <row r="40" spans="1:25" ht="15">
      <c r="A40" s="6">
        <v>34</v>
      </c>
      <c r="B40" s="309" t="s">
        <v>79</v>
      </c>
      <c r="C40" s="298">
        <f t="shared" ref="C40:O40" si="25">C13-C38</f>
        <v>-4152869</v>
      </c>
      <c r="D40" s="298">
        <f t="shared" si="25"/>
        <v>-33724</v>
      </c>
      <c r="E40" s="298">
        <f t="shared" si="25"/>
        <v>-33724</v>
      </c>
      <c r="F40" s="298">
        <f t="shared" si="25"/>
        <v>-33724</v>
      </c>
      <c r="G40" s="298">
        <f t="shared" si="25"/>
        <v>-33724</v>
      </c>
      <c r="H40" s="298">
        <f t="shared" si="25"/>
        <v>-33724</v>
      </c>
      <c r="I40" s="298">
        <f t="shared" si="25"/>
        <v>-33724</v>
      </c>
      <c r="J40" s="298">
        <f t="shared" si="25"/>
        <v>-33724</v>
      </c>
      <c r="K40" s="298">
        <f t="shared" si="25"/>
        <v>-33724</v>
      </c>
      <c r="L40" s="298">
        <f t="shared" si="25"/>
        <v>-33724</v>
      </c>
      <c r="M40" s="298">
        <f t="shared" si="25"/>
        <v>-33724</v>
      </c>
      <c r="N40" s="298">
        <f t="shared" si="25"/>
        <v>-33724</v>
      </c>
      <c r="O40" s="285">
        <f t="shared" si="25"/>
        <v>-4523833</v>
      </c>
      <c r="P40" s="298">
        <f t="shared" ref="P40:X40" si="26">P13-P38</f>
        <v>-30924</v>
      </c>
      <c r="Q40" s="298">
        <f t="shared" si="26"/>
        <v>-33224</v>
      </c>
      <c r="R40" s="298">
        <f t="shared" si="26"/>
        <v>-33724</v>
      </c>
      <c r="S40" s="298">
        <f t="shared" si="26"/>
        <v>-33724</v>
      </c>
      <c r="T40" s="298">
        <f t="shared" si="26"/>
        <v>-33724</v>
      </c>
      <c r="U40" s="298">
        <f t="shared" si="26"/>
        <v>-33724</v>
      </c>
      <c r="V40" s="298">
        <f t="shared" si="26"/>
        <v>-119607</v>
      </c>
      <c r="W40" s="298">
        <f t="shared" si="26"/>
        <v>-92772</v>
      </c>
      <c r="X40" s="285">
        <f t="shared" si="26"/>
        <v>-411423</v>
      </c>
      <c r="Y40" s="249"/>
    </row>
    <row r="41" spans="1:25">
      <c r="A41" s="6">
        <v>35</v>
      </c>
      <c r="B41" s="304"/>
      <c r="C41" s="299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3"/>
      <c r="O41" s="300"/>
      <c r="P41" s="299"/>
      <c r="Q41" s="272"/>
      <c r="R41" s="272"/>
      <c r="S41" s="272"/>
      <c r="T41" s="272"/>
      <c r="U41" s="273"/>
      <c r="V41" s="274"/>
      <c r="W41" s="273"/>
      <c r="X41" s="300"/>
      <c r="Y41" s="249"/>
    </row>
    <row r="42" spans="1:25" ht="15">
      <c r="A42" s="6">
        <v>36</v>
      </c>
      <c r="B42" s="305" t="s">
        <v>80</v>
      </c>
      <c r="C42" s="284">
        <f>C40</f>
        <v>-4152869</v>
      </c>
      <c r="D42" s="284">
        <f t="shared" ref="D42:N42" si="27">D40</f>
        <v>-33724</v>
      </c>
      <c r="E42" s="284">
        <f t="shared" si="27"/>
        <v>-33724</v>
      </c>
      <c r="F42" s="284">
        <f t="shared" si="27"/>
        <v>-33724</v>
      </c>
      <c r="G42" s="284">
        <f t="shared" si="27"/>
        <v>-33724</v>
      </c>
      <c r="H42" s="284">
        <f t="shared" si="27"/>
        <v>-33724</v>
      </c>
      <c r="I42" s="284">
        <f t="shared" si="27"/>
        <v>-33724</v>
      </c>
      <c r="J42" s="284">
        <f t="shared" si="27"/>
        <v>-33724</v>
      </c>
      <c r="K42" s="284">
        <f t="shared" si="27"/>
        <v>-33724</v>
      </c>
      <c r="L42" s="284">
        <f t="shared" si="27"/>
        <v>-33724</v>
      </c>
      <c r="M42" s="284">
        <f t="shared" si="27"/>
        <v>-33724</v>
      </c>
      <c r="N42" s="284">
        <f t="shared" si="27"/>
        <v>-33724</v>
      </c>
      <c r="O42" s="285">
        <f>SUM(C42:N42)</f>
        <v>-4523833</v>
      </c>
      <c r="P42" s="284">
        <f>P40</f>
        <v>-30924</v>
      </c>
      <c r="Q42" s="284">
        <f t="shared" ref="Q42:X42" si="28">Q40</f>
        <v>-33224</v>
      </c>
      <c r="R42" s="284">
        <f t="shared" si="28"/>
        <v>-33724</v>
      </c>
      <c r="S42" s="284">
        <f t="shared" si="28"/>
        <v>-33724</v>
      </c>
      <c r="T42" s="284">
        <f t="shared" si="28"/>
        <v>-33724</v>
      </c>
      <c r="U42" s="284">
        <f t="shared" si="28"/>
        <v>-33724</v>
      </c>
      <c r="V42" s="284">
        <f t="shared" si="28"/>
        <v>-119607</v>
      </c>
      <c r="W42" s="284">
        <f t="shared" si="28"/>
        <v>-92772</v>
      </c>
      <c r="X42" s="285">
        <f t="shared" si="28"/>
        <v>-411423</v>
      </c>
      <c r="Y42" s="249"/>
    </row>
    <row r="43" spans="1:25">
      <c r="A43" s="6">
        <v>37</v>
      </c>
      <c r="B43" s="306"/>
      <c r="C43" s="301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5"/>
      <c r="O43" s="267"/>
      <c r="P43" s="301"/>
      <c r="Q43" s="264"/>
      <c r="R43" s="264"/>
      <c r="S43" s="264"/>
      <c r="T43" s="264"/>
      <c r="U43" s="265"/>
      <c r="V43" s="266"/>
      <c r="W43" s="265"/>
      <c r="X43" s="267"/>
      <c r="Y43" s="249"/>
    </row>
    <row r="44" spans="1:25">
      <c r="A44" s="6">
        <v>38</v>
      </c>
      <c r="B44" s="308"/>
      <c r="C44" s="302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280"/>
      <c r="O44" s="300"/>
      <c r="P44" s="302"/>
      <c r="Q44" s="303"/>
      <c r="R44" s="303"/>
      <c r="S44" s="303"/>
      <c r="T44" s="303"/>
      <c r="U44" s="280"/>
      <c r="V44" s="281"/>
      <c r="W44" s="280"/>
      <c r="X44" s="300"/>
      <c r="Y44" s="249"/>
    </row>
    <row r="45" spans="1:25" ht="15">
      <c r="A45" s="6">
        <v>39</v>
      </c>
      <c r="B45" s="309" t="s">
        <v>81</v>
      </c>
      <c r="C45" s="298">
        <f>C42</f>
        <v>-4152869</v>
      </c>
      <c r="D45" s="298">
        <f t="shared" ref="D45:N45" si="29">D42</f>
        <v>-33724</v>
      </c>
      <c r="E45" s="298">
        <f t="shared" si="29"/>
        <v>-33724</v>
      </c>
      <c r="F45" s="298">
        <f t="shared" si="29"/>
        <v>-33724</v>
      </c>
      <c r="G45" s="298">
        <f t="shared" si="29"/>
        <v>-33724</v>
      </c>
      <c r="H45" s="298">
        <f t="shared" si="29"/>
        <v>-33724</v>
      </c>
      <c r="I45" s="298">
        <f t="shared" si="29"/>
        <v>-33724</v>
      </c>
      <c r="J45" s="298">
        <f t="shared" si="29"/>
        <v>-33724</v>
      </c>
      <c r="K45" s="298">
        <f t="shared" si="29"/>
        <v>-33724</v>
      </c>
      <c r="L45" s="298">
        <f t="shared" si="29"/>
        <v>-33724</v>
      </c>
      <c r="M45" s="298">
        <f t="shared" si="29"/>
        <v>-33724</v>
      </c>
      <c r="N45" s="298">
        <f t="shared" si="29"/>
        <v>-33724</v>
      </c>
      <c r="O45" s="285">
        <f>SUM(C45:N45)</f>
        <v>-4523833</v>
      </c>
      <c r="P45" s="298">
        <f>P42</f>
        <v>-30924</v>
      </c>
      <c r="Q45" s="298">
        <f t="shared" ref="Q45:X45" si="30">Q42</f>
        <v>-33224</v>
      </c>
      <c r="R45" s="298">
        <f t="shared" si="30"/>
        <v>-33724</v>
      </c>
      <c r="S45" s="298">
        <f t="shared" si="30"/>
        <v>-33724</v>
      </c>
      <c r="T45" s="298">
        <f t="shared" si="30"/>
        <v>-33724</v>
      </c>
      <c r="U45" s="298">
        <f t="shared" si="30"/>
        <v>-33724</v>
      </c>
      <c r="V45" s="298">
        <f t="shared" si="30"/>
        <v>-119607</v>
      </c>
      <c r="W45" s="298">
        <f t="shared" si="30"/>
        <v>-92772</v>
      </c>
      <c r="X45" s="285">
        <f t="shared" si="30"/>
        <v>-411423</v>
      </c>
      <c r="Y45" s="249"/>
    </row>
    <row r="46" spans="1:25">
      <c r="B46" s="411"/>
      <c r="C46" s="411"/>
      <c r="D46" s="411"/>
      <c r="E46" s="411"/>
      <c r="F46" s="411"/>
      <c r="O46" s="7"/>
    </row>
    <row r="47" spans="1:25" ht="18">
      <c r="B47" s="108"/>
      <c r="C47" s="74"/>
      <c r="D47" s="74"/>
      <c r="E47" s="74"/>
      <c r="F47" s="74"/>
      <c r="O47" s="7"/>
      <c r="Q47" s="147"/>
    </row>
    <row r="48" spans="1:25" ht="14.25">
      <c r="B48" s="108"/>
    </row>
    <row r="49" spans="15:15">
      <c r="O49" s="7"/>
    </row>
  </sheetData>
  <mergeCells count="5">
    <mergeCell ref="P1:X1"/>
    <mergeCell ref="B39:E39"/>
    <mergeCell ref="B15:E15"/>
    <mergeCell ref="B46:F46"/>
    <mergeCell ref="C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9"/>
  <sheetViews>
    <sheetView topLeftCell="H1" workbookViewId="0">
      <selection activeCell="L47" sqref="L47"/>
    </sheetView>
  </sheetViews>
  <sheetFormatPr baseColWidth="10" defaultColWidth="11.125" defaultRowHeight="12.75"/>
  <cols>
    <col min="1" max="1" width="2.125" style="6" customWidth="1"/>
    <col min="2" max="2" width="53.125" style="3" customWidth="1"/>
    <col min="3" max="3" width="10.625" style="71" customWidth="1"/>
    <col min="4" max="4" width="10.125" style="1" customWidth="1"/>
    <col min="5" max="5" width="10.625" style="71" customWidth="1"/>
    <col min="6" max="6" width="12.875" style="1" customWidth="1"/>
    <col min="7" max="7" width="11.5" style="71" customWidth="1"/>
    <col min="8" max="8" width="8.125" style="1" customWidth="1"/>
    <col min="9" max="9" width="14.125" style="71" customWidth="1"/>
    <col min="10" max="10" width="10.625" style="1" customWidth="1"/>
    <col min="11" max="11" width="10" style="71" customWidth="1"/>
    <col min="12" max="12" width="10.625" style="1" customWidth="1"/>
    <col min="13" max="13" width="13.625" style="3" customWidth="1"/>
    <col min="14" max="14" width="11.125" style="3"/>
    <col min="15" max="15" width="16.125" style="3" customWidth="1"/>
    <col min="16" max="16" width="11.125" style="3"/>
    <col min="17" max="17" width="14.875" style="3" customWidth="1"/>
    <col min="18" max="18" width="11.125" style="3"/>
    <col min="19" max="19" width="15.625" style="3" customWidth="1"/>
    <col min="20" max="20" width="11.125" style="3"/>
    <col min="21" max="21" width="15.375" style="3" customWidth="1"/>
    <col min="22" max="16384" width="11.125" style="3"/>
  </cols>
  <sheetData>
    <row r="1" spans="1:22" ht="15">
      <c r="B1" s="14" t="s">
        <v>51</v>
      </c>
      <c r="C1" s="98" t="s">
        <v>64</v>
      </c>
      <c r="D1" s="43" t="s">
        <v>82</v>
      </c>
      <c r="E1" s="98" t="s">
        <v>73</v>
      </c>
      <c r="F1" s="43" t="s">
        <v>82</v>
      </c>
      <c r="G1" s="98" t="s">
        <v>83</v>
      </c>
      <c r="H1" s="43" t="s">
        <v>82</v>
      </c>
      <c r="I1" s="98" t="s">
        <v>84</v>
      </c>
      <c r="J1" s="43" t="s">
        <v>82</v>
      </c>
      <c r="K1" s="98" t="s">
        <v>85</v>
      </c>
      <c r="L1" s="43" t="s">
        <v>82</v>
      </c>
      <c r="M1" s="98" t="s">
        <v>86</v>
      </c>
      <c r="N1" s="43" t="s">
        <v>82</v>
      </c>
      <c r="O1" s="98"/>
      <c r="P1" s="43"/>
      <c r="Q1" s="98"/>
      <c r="R1" s="43"/>
      <c r="S1" s="98"/>
      <c r="T1" s="43"/>
      <c r="U1" s="98"/>
      <c r="V1" s="43"/>
    </row>
    <row r="2" spans="1:22">
      <c r="A2" s="6">
        <v>1</v>
      </c>
      <c r="B2" s="39"/>
      <c r="C2" s="75"/>
      <c r="D2" s="44">
        <f>IF(C$6=0,0,C2/C$6)</f>
        <v>0</v>
      </c>
      <c r="E2" s="75"/>
      <c r="F2" s="44">
        <f>IF(E$6=0,0,E2/E$6)</f>
        <v>0</v>
      </c>
      <c r="G2" s="88"/>
      <c r="H2" s="44">
        <f>IF(G$6=0,0,G2/G$6)</f>
        <v>0</v>
      </c>
      <c r="I2" s="88"/>
      <c r="J2" s="45">
        <f>IF(I$6=0,0,I2/I$6)</f>
        <v>0</v>
      </c>
      <c r="K2" s="88"/>
      <c r="L2" s="45">
        <f>IF(K$6=0,0,K2/K$6)</f>
        <v>0</v>
      </c>
      <c r="M2" s="88"/>
      <c r="N2" s="45">
        <f>IF(M$6=0,0,M2/M$6)</f>
        <v>0</v>
      </c>
      <c r="O2" s="88"/>
      <c r="P2" s="45"/>
      <c r="Q2" s="88"/>
      <c r="R2" s="45"/>
      <c r="S2" s="88"/>
      <c r="T2" s="45"/>
      <c r="U2" s="88"/>
      <c r="V2" s="45"/>
    </row>
    <row r="3" spans="1:22">
      <c r="A3" s="6">
        <v>2</v>
      </c>
      <c r="B3" s="33" t="s">
        <v>87</v>
      </c>
      <c r="C3" s="76"/>
      <c r="D3" s="27">
        <f>IF(C$6=0,0,C3/C$6)</f>
        <v>0</v>
      </c>
      <c r="E3" s="76"/>
      <c r="F3" s="27">
        <f>IF(E$6=0,0,E3/E$6)</f>
        <v>0</v>
      </c>
      <c r="G3" s="89">
        <f>'8. Berechnungskosten an Kunden'!E6</f>
        <v>332000</v>
      </c>
      <c r="H3" s="27">
        <f>IF(G$6=0,0,G3/G$6)</f>
        <v>1</v>
      </c>
      <c r="I3" s="71">
        <v>1660000</v>
      </c>
      <c r="J3" s="46">
        <f>IF(I$6=0,0,I3/I$6)</f>
        <v>0.71734771485860471</v>
      </c>
      <c r="K3" s="71">
        <v>8300000</v>
      </c>
      <c r="L3" s="46">
        <f>IF(K$6=0,0,K3/K$6)</f>
        <v>0.92695173596840774</v>
      </c>
      <c r="M3" s="71">
        <v>20750000</v>
      </c>
      <c r="N3" s="46">
        <f>IF(M$6=0,0,M3/M$6)</f>
        <v>0.86063873911240152</v>
      </c>
      <c r="O3" s="89"/>
      <c r="P3" s="46"/>
      <c r="Q3" s="89"/>
      <c r="R3" s="46"/>
      <c r="S3" s="89"/>
      <c r="T3" s="46"/>
      <c r="U3" s="89"/>
      <c r="V3" s="46"/>
    </row>
    <row r="4" spans="1:22">
      <c r="A4" s="6">
        <v>3</v>
      </c>
      <c r="B4" s="33" t="s">
        <v>88</v>
      </c>
      <c r="C4" s="76"/>
      <c r="D4" s="27">
        <f>IF(C$6=0,0,C4/C$6)</f>
        <v>0</v>
      </c>
      <c r="E4" s="76"/>
      <c r="F4" s="27">
        <f>IF(E$6=0,0,E4/E$6)</f>
        <v>0</v>
      </c>
      <c r="G4" s="89"/>
      <c r="H4" s="27">
        <f>IF(G$6=0,0,G4/G$6)</f>
        <v>0</v>
      </c>
      <c r="I4" s="208">
        <v>654080</v>
      </c>
      <c r="J4" s="46">
        <f>IF(I$6=0,0,I4/I$6)</f>
        <v>0.28265228514139529</v>
      </c>
      <c r="K4" s="208">
        <v>654080</v>
      </c>
      <c r="L4" s="46">
        <f>IF(K$6=0,0,K4/K$6)</f>
        <v>7.30482640315923E-2</v>
      </c>
      <c r="M4" s="71">
        <v>3360000</v>
      </c>
      <c r="N4" s="46">
        <f>IF(M$6=0,0,M4/M$6)</f>
        <v>0.13936126088759851</v>
      </c>
      <c r="O4" s="89"/>
      <c r="P4" s="46"/>
      <c r="Q4" s="89"/>
      <c r="R4" s="46"/>
      <c r="S4" s="89"/>
      <c r="T4" s="46"/>
      <c r="U4" s="89"/>
      <c r="V4" s="46"/>
    </row>
    <row r="5" spans="1:22">
      <c r="A5" s="6">
        <v>4</v>
      </c>
      <c r="B5" s="34"/>
      <c r="C5" s="77"/>
      <c r="D5" s="28">
        <f>IF(C$6=0,0,C5/C$6)</f>
        <v>0</v>
      </c>
      <c r="E5" s="77"/>
      <c r="F5" s="28">
        <f>IF(E$6=0,0,E5/E$6)</f>
        <v>0</v>
      </c>
      <c r="G5" s="90"/>
      <c r="H5" s="28">
        <f>IF(G$6=0,0,G5/G$6)</f>
        <v>0</v>
      </c>
      <c r="I5" s="90"/>
      <c r="J5" s="47">
        <f>IF(I$6=0,0,I5/I$6)</f>
        <v>0</v>
      </c>
      <c r="K5" s="90"/>
      <c r="L5" s="47">
        <f>IF(K$6=0,0,K5/K$6)</f>
        <v>0</v>
      </c>
      <c r="M5" s="90"/>
      <c r="N5" s="47">
        <f>IF(M$6=0,0,M5/M$6)</f>
        <v>0</v>
      </c>
      <c r="O5" s="90"/>
      <c r="P5" s="47"/>
      <c r="Q5" s="90"/>
      <c r="R5" s="47"/>
      <c r="S5" s="90"/>
      <c r="T5" s="47"/>
      <c r="U5" s="90"/>
      <c r="V5" s="47"/>
    </row>
    <row r="6" spans="1:22" ht="15">
      <c r="A6" s="6">
        <v>5</v>
      </c>
      <c r="B6" s="100" t="s">
        <v>75</v>
      </c>
      <c r="C6" s="104">
        <f>SUM(C2:C5)</f>
        <v>0</v>
      </c>
      <c r="D6" s="105">
        <f t="shared" ref="D6:J6" si="0">IF(C6=0,0,SUM(D2:D5))</f>
        <v>0</v>
      </c>
      <c r="E6" s="103">
        <f>SUM(E2:E5)</f>
        <v>0</v>
      </c>
      <c r="F6" s="105">
        <f t="shared" si="0"/>
        <v>0</v>
      </c>
      <c r="G6" s="103">
        <v>332000</v>
      </c>
      <c r="H6" s="105">
        <f t="shared" si="0"/>
        <v>1</v>
      </c>
      <c r="I6" s="103">
        <f t="shared" si="0"/>
        <v>2314080</v>
      </c>
      <c r="J6" s="105">
        <f t="shared" si="0"/>
        <v>1</v>
      </c>
      <c r="K6" s="103">
        <f t="shared" ref="K6:L6" si="1">SUM(K2:K5)</f>
        <v>8954080</v>
      </c>
      <c r="L6" s="105">
        <f t="shared" si="1"/>
        <v>1</v>
      </c>
      <c r="M6" s="103">
        <f t="shared" ref="M6:N6" si="2">SUM(M2:M5)</f>
        <v>24110000</v>
      </c>
      <c r="N6" s="105">
        <f t="shared" si="2"/>
        <v>1</v>
      </c>
      <c r="O6" s="103"/>
      <c r="P6" s="105"/>
      <c r="Q6" s="103"/>
      <c r="R6" s="105"/>
      <c r="S6" s="103"/>
      <c r="T6" s="105"/>
      <c r="U6" s="103"/>
      <c r="V6" s="105"/>
    </row>
    <row r="7" spans="1:22">
      <c r="B7" s="2"/>
      <c r="C7" s="78"/>
      <c r="D7" s="15"/>
      <c r="F7" s="15"/>
      <c r="H7" s="15"/>
      <c r="I7" s="95"/>
      <c r="J7" s="15"/>
      <c r="K7" s="95"/>
      <c r="L7" s="15"/>
      <c r="M7" s="95"/>
      <c r="N7" s="15"/>
      <c r="O7" s="95"/>
      <c r="P7" s="15"/>
      <c r="Q7" s="95"/>
      <c r="R7" s="15"/>
      <c r="S7" s="95"/>
      <c r="T7" s="15"/>
      <c r="U7" s="95"/>
      <c r="V7" s="15"/>
    </row>
    <row r="8" spans="1:22">
      <c r="A8" s="6">
        <v>6</v>
      </c>
      <c r="B8" s="39" t="s">
        <v>89</v>
      </c>
      <c r="C8" s="75"/>
      <c r="D8" s="44">
        <f t="shared" ref="D8:D13" si="3">IF(C$6=0,0,C8/C$6)</f>
        <v>0</v>
      </c>
      <c r="E8" s="75"/>
      <c r="F8" s="44">
        <f t="shared" ref="F8:F13" si="4">IF(E$6=0,0,E8/E$6)</f>
        <v>0</v>
      </c>
      <c r="G8" s="88">
        <v>830</v>
      </c>
      <c r="H8" s="44">
        <f>IF(G$6=0,0,G8/G$6)</f>
        <v>2.5000000000000001E-3</v>
      </c>
      <c r="I8" s="71">
        <v>4150</v>
      </c>
      <c r="J8" s="45">
        <f>IF(I$6=0,0,I8/I$6)</f>
        <v>1.7933692871465118E-3</v>
      </c>
      <c r="K8" s="71">
        <v>20750</v>
      </c>
      <c r="L8" s="45">
        <f>IF(K$6=0,0,K8/K$6)</f>
        <v>2.3173793399210193E-3</v>
      </c>
      <c r="M8" s="71">
        <v>51875</v>
      </c>
      <c r="N8" s="45">
        <f>IF(M$6=0,0,M8/M$6)</f>
        <v>2.1515968477810038E-3</v>
      </c>
      <c r="O8" s="88"/>
      <c r="P8" s="45"/>
      <c r="Q8" s="88"/>
      <c r="R8" s="45"/>
      <c r="S8" s="88"/>
      <c r="T8" s="45"/>
      <c r="U8" s="88"/>
      <c r="V8" s="45"/>
    </row>
    <row r="9" spans="1:22">
      <c r="A9" s="6">
        <v>7</v>
      </c>
      <c r="B9" s="34" t="s">
        <v>90</v>
      </c>
      <c r="C9" s="77"/>
      <c r="D9" s="28">
        <f t="shared" si="3"/>
        <v>0</v>
      </c>
      <c r="E9" s="77"/>
      <c r="F9" s="28">
        <f t="shared" si="4"/>
        <v>0</v>
      </c>
      <c r="G9" s="90"/>
      <c r="H9" s="28">
        <f>IF(G$6=0,0,G9/G$6)</f>
        <v>0</v>
      </c>
      <c r="I9" s="90">
        <v>58400</v>
      </c>
      <c r="J9" s="47">
        <f>IF(I$6=0,0,I9/I$6)</f>
        <v>2.5236811173338865E-2</v>
      </c>
      <c r="K9" s="90">
        <v>58400</v>
      </c>
      <c r="L9" s="47">
        <f>IF(K$6=0,0,K9/K$6)</f>
        <v>6.5221664313921696E-3</v>
      </c>
      <c r="M9" s="90">
        <v>300000</v>
      </c>
      <c r="N9" s="47">
        <f>IF(M$6=0,0,M9/M$6)</f>
        <v>1.244296972210701E-2</v>
      </c>
      <c r="O9" s="90"/>
      <c r="P9" s="47"/>
      <c r="Q9" s="90"/>
      <c r="R9" s="47"/>
      <c r="S9" s="90"/>
      <c r="T9" s="47"/>
      <c r="U9" s="90"/>
      <c r="V9" s="47"/>
    </row>
    <row r="10" spans="1:22">
      <c r="A10" s="6">
        <v>8</v>
      </c>
      <c r="B10" s="33" t="s">
        <v>91</v>
      </c>
      <c r="C10" s="76">
        <f>'1. Kapitalbedarfsplan'!$C$42*12</f>
        <v>292800</v>
      </c>
      <c r="D10" s="27">
        <f t="shared" si="3"/>
        <v>0</v>
      </c>
      <c r="E10" s="76">
        <f>'1. Kapitalbedarfsplan'!$C$42*12</f>
        <v>292800</v>
      </c>
      <c r="F10" s="27">
        <f t="shared" si="4"/>
        <v>0</v>
      </c>
      <c r="G10" s="76">
        <f>'1. Kapitalbedarfsplan'!$C$42*12</f>
        <v>292800</v>
      </c>
      <c r="H10" s="27">
        <f>IF(G$6=0,0,G10/G$6)</f>
        <v>0.88192771084337351</v>
      </c>
      <c r="I10" s="89">
        <f>'1. Kapitalbedarfsplan'!$C$42*12</f>
        <v>292800</v>
      </c>
      <c r="J10" s="46">
        <f>IF(I$6=0,0,I10/I$6)</f>
        <v>0.12652976560879486</v>
      </c>
      <c r="K10" s="89">
        <f>'1. Kapitalbedarfsplan'!$C$42*12</f>
        <v>292800</v>
      </c>
      <c r="L10" s="46">
        <f>IF(K$6=0,0,K10/K$6)</f>
        <v>3.2700176902596356E-2</v>
      </c>
      <c r="M10" s="89">
        <f>'1. Kapitalbedarfsplan'!$C$42*12</f>
        <v>292800</v>
      </c>
      <c r="N10" s="46">
        <f>IF(M$6=0,0,M10/M$6)</f>
        <v>1.2144338448776441E-2</v>
      </c>
      <c r="O10" s="89"/>
      <c r="P10" s="46"/>
      <c r="Q10" s="89"/>
      <c r="R10" s="46"/>
      <c r="S10" s="89"/>
      <c r="T10" s="46"/>
      <c r="U10" s="89"/>
      <c r="V10" s="46"/>
    </row>
    <row r="11" spans="1:22">
      <c r="B11" s="34" t="s">
        <v>92</v>
      </c>
      <c r="C11" s="77"/>
      <c r="D11" s="28">
        <f t="shared" si="3"/>
        <v>0</v>
      </c>
      <c r="E11" s="77"/>
      <c r="F11" s="28">
        <f t="shared" si="4"/>
        <v>0</v>
      </c>
      <c r="G11" s="91">
        <v>300000</v>
      </c>
      <c r="H11" s="28">
        <f>IF(G$6=0,0,G11/G$6)</f>
        <v>0.90361445783132532</v>
      </c>
      <c r="I11" s="90">
        <v>300000</v>
      </c>
      <c r="J11" s="47">
        <f>IF(I$6=0,0,I11/I$6)</f>
        <v>0.12964115328769965</v>
      </c>
      <c r="K11" s="90">
        <v>300000</v>
      </c>
      <c r="L11" s="47">
        <f>IF(K$6=0,0,K11/K$6)</f>
        <v>3.3504279613315938E-2</v>
      </c>
      <c r="M11" s="90">
        <v>300000</v>
      </c>
      <c r="N11" s="47">
        <f>IF(M$6=0,0,M11/M$6)</f>
        <v>1.244296972210701E-2</v>
      </c>
      <c r="O11" s="90"/>
      <c r="P11" s="47"/>
      <c r="Q11" s="90"/>
      <c r="R11" s="47"/>
      <c r="S11" s="90"/>
      <c r="T11" s="47"/>
      <c r="U11" s="90"/>
      <c r="V11" s="47"/>
    </row>
    <row r="12" spans="1:22">
      <c r="A12" s="6">
        <v>9</v>
      </c>
      <c r="B12" s="41"/>
      <c r="C12" s="77"/>
      <c r="D12" s="28">
        <f t="shared" si="3"/>
        <v>0</v>
      </c>
      <c r="E12" s="77"/>
      <c r="F12" s="28">
        <f t="shared" si="4"/>
        <v>0</v>
      </c>
      <c r="G12" s="91"/>
      <c r="H12" s="28">
        <f>IF(G$6=0,0,G12/G$6)</f>
        <v>0</v>
      </c>
      <c r="I12" s="90"/>
      <c r="J12" s="47">
        <f>IF(I$6=0,0,I12/I$6)</f>
        <v>0</v>
      </c>
      <c r="K12" s="90"/>
      <c r="L12" s="47">
        <f>IF(K$6=0,0,K12/K$6)</f>
        <v>0</v>
      </c>
      <c r="M12" s="90"/>
      <c r="N12" s="47">
        <f>IF(M$6=0,0,M12/M$6)</f>
        <v>0</v>
      </c>
      <c r="O12" s="90"/>
      <c r="P12" s="47"/>
      <c r="Q12" s="90"/>
      <c r="R12" s="47"/>
      <c r="S12" s="90"/>
      <c r="T12" s="47"/>
      <c r="U12" s="90"/>
      <c r="V12" s="47"/>
    </row>
    <row r="13" spans="1:22" ht="15">
      <c r="A13" s="6">
        <v>10</v>
      </c>
      <c r="B13" s="38" t="s">
        <v>76</v>
      </c>
      <c r="C13" s="79">
        <f t="shared" ref="C13:J13" si="5">C6-SUM(C8:C12)</f>
        <v>-292800</v>
      </c>
      <c r="D13" s="22">
        <f t="shared" si="3"/>
        <v>0</v>
      </c>
      <c r="E13" s="79">
        <f t="shared" si="5"/>
        <v>-292800</v>
      </c>
      <c r="F13" s="22">
        <f t="shared" si="4"/>
        <v>0</v>
      </c>
      <c r="G13" s="79">
        <f>G6-SUM(G8:G12)</f>
        <v>-261630</v>
      </c>
      <c r="H13" s="22">
        <f t="shared" si="5"/>
        <v>-0.78804216867469878</v>
      </c>
      <c r="I13" s="79">
        <f>I6-SUM(I8:I12)</f>
        <v>1658730</v>
      </c>
      <c r="J13" s="22">
        <f t="shared" si="5"/>
        <v>0.7167989006430201</v>
      </c>
      <c r="K13" s="79">
        <f>K6-SUM(K8:K12)</f>
        <v>8282130</v>
      </c>
      <c r="L13" s="22">
        <f t="shared" ref="L13:N13" si="6">IF(K$6=0,0,K13/K$6)</f>
        <v>0.92495599771277448</v>
      </c>
      <c r="M13" s="79">
        <f>M6-SUM(M8:M12)</f>
        <v>23165325</v>
      </c>
      <c r="N13" s="22">
        <f t="shared" si="6"/>
        <v>0.96081812525922849</v>
      </c>
      <c r="O13" s="79"/>
      <c r="P13" s="22"/>
      <c r="Q13" s="79"/>
      <c r="R13" s="22"/>
      <c r="S13" s="79"/>
      <c r="T13" s="22"/>
      <c r="U13" s="79"/>
      <c r="V13" s="22"/>
    </row>
    <row r="14" spans="1:22">
      <c r="B14" s="4"/>
      <c r="C14" s="80"/>
      <c r="D14" s="16"/>
      <c r="E14" s="80"/>
      <c r="F14" s="16"/>
      <c r="G14" s="80"/>
      <c r="H14" s="16"/>
      <c r="I14" s="95"/>
      <c r="J14" s="16"/>
      <c r="K14" s="95"/>
      <c r="L14" s="16"/>
      <c r="M14" s="95"/>
      <c r="N14" s="16"/>
      <c r="O14" s="95"/>
      <c r="P14" s="16"/>
      <c r="Q14" s="95"/>
      <c r="R14" s="16"/>
      <c r="S14" s="95"/>
      <c r="T14" s="16"/>
      <c r="U14" s="95"/>
      <c r="V14" s="16"/>
    </row>
    <row r="15" spans="1:22" ht="15">
      <c r="B15" s="412" t="s">
        <v>77</v>
      </c>
      <c r="C15" s="412"/>
      <c r="D15" s="412"/>
      <c r="E15" s="412"/>
      <c r="F15" s="412"/>
      <c r="G15" s="412"/>
      <c r="H15" s="18"/>
      <c r="I15" s="95"/>
      <c r="J15" s="18"/>
      <c r="K15" s="95"/>
      <c r="L15" s="18"/>
      <c r="M15" s="95"/>
      <c r="N15" s="18"/>
      <c r="O15" s="95"/>
      <c r="P15" s="18"/>
      <c r="Q15" s="95"/>
      <c r="R15" s="18"/>
      <c r="S15" s="95"/>
      <c r="T15" s="18"/>
      <c r="U15" s="95"/>
      <c r="V15" s="18"/>
    </row>
    <row r="16" spans="1:22">
      <c r="A16" s="6">
        <v>11</v>
      </c>
      <c r="B16" s="42" t="s">
        <v>243</v>
      </c>
      <c r="C16" s="72">
        <f>'1. Kapitalbedarfsplan'!$C$9</f>
        <v>595000</v>
      </c>
      <c r="D16" s="48">
        <f>IF(C$6=0,0,C16/C$6)</f>
        <v>0</v>
      </c>
      <c r="E16" s="81"/>
      <c r="F16" s="48">
        <f>IF(E$6=0,0,E16/E$6)</f>
        <v>0</v>
      </c>
      <c r="G16" s="79"/>
      <c r="H16" s="48">
        <f>IF(G$6=0,0,G16/G$6)</f>
        <v>0</v>
      </c>
      <c r="I16" s="79"/>
      <c r="J16" s="49">
        <f>IF(I$6=0,0,I16/I$6)</f>
        <v>0</v>
      </c>
      <c r="K16" s="79"/>
      <c r="L16" s="49">
        <f>IF(K$6=0,0,K16/K$6)</f>
        <v>0</v>
      </c>
      <c r="M16" s="79"/>
      <c r="N16" s="49">
        <f>IF(M$6=0,0,M16/M$6)</f>
        <v>0</v>
      </c>
      <c r="O16" s="79"/>
      <c r="P16" s="49"/>
      <c r="Q16" s="79"/>
      <c r="R16" s="49"/>
      <c r="S16" s="79"/>
      <c r="T16" s="49"/>
      <c r="U16" s="79"/>
      <c r="V16" s="49"/>
    </row>
    <row r="17" spans="1:22">
      <c r="A17" s="6">
        <v>12</v>
      </c>
      <c r="B17" s="33" t="s">
        <v>244</v>
      </c>
      <c r="C17" s="73">
        <f>'1. Kapitalbedarfsplan'!$C$19</f>
        <v>3518000</v>
      </c>
      <c r="D17" s="29">
        <f>IF(C$6=0,0,C17/C$6)</f>
        <v>0</v>
      </c>
      <c r="E17" s="82"/>
      <c r="F17" s="36">
        <f>IF(E$6=0,0,E17/E$6)</f>
        <v>0</v>
      </c>
      <c r="G17" s="92"/>
      <c r="H17" s="36">
        <f>IF(G$6=0,0,G17/G$6)</f>
        <v>0</v>
      </c>
      <c r="I17" s="96"/>
      <c r="J17" s="36">
        <f>IF(I$6=0,0,I17/I$6)</f>
        <v>0</v>
      </c>
      <c r="K17" s="96"/>
      <c r="L17" s="36">
        <f>IF(K$6=0,0,K17/K$6)</f>
        <v>0</v>
      </c>
      <c r="M17" s="96"/>
      <c r="N17" s="36">
        <f>IF(M$6=0,0,M17/M$6)</f>
        <v>0</v>
      </c>
      <c r="O17" s="96"/>
      <c r="P17" s="36"/>
      <c r="Q17" s="96"/>
      <c r="R17" s="36"/>
      <c r="S17" s="96"/>
      <c r="T17" s="36"/>
      <c r="U17" s="96"/>
      <c r="V17" s="36"/>
    </row>
    <row r="18" spans="1:22">
      <c r="A18" s="6">
        <v>13</v>
      </c>
      <c r="B18" s="39"/>
      <c r="C18" s="81"/>
      <c r="D18" s="35"/>
      <c r="E18" s="81"/>
      <c r="F18" s="35"/>
      <c r="G18" s="93"/>
      <c r="H18" s="35"/>
      <c r="I18" s="88"/>
      <c r="J18" s="50"/>
      <c r="K18" s="88"/>
      <c r="L18" s="50"/>
      <c r="M18" s="88"/>
      <c r="N18" s="50"/>
      <c r="O18" s="88"/>
      <c r="P18" s="50"/>
      <c r="Q18" s="88"/>
      <c r="R18" s="50"/>
      <c r="S18" s="88"/>
      <c r="T18" s="50"/>
      <c r="U18" s="88"/>
      <c r="V18" s="50"/>
    </row>
    <row r="19" spans="1:22">
      <c r="A19" s="6">
        <v>14</v>
      </c>
      <c r="B19" s="33" t="s">
        <v>26</v>
      </c>
      <c r="C19" s="82">
        <f>'1. Kapitalbedarfsplan'!$C$24*12</f>
        <v>168</v>
      </c>
      <c r="D19" s="29">
        <f t="shared" ref="D19:D38" si="7">IF(C$6=0,0,C19/C$6)</f>
        <v>0</v>
      </c>
      <c r="E19" s="82">
        <f>'1. Kapitalbedarfsplan'!$C$24*12</f>
        <v>168</v>
      </c>
      <c r="F19" s="29">
        <f t="shared" ref="F19:F38" si="8">IF(E$6=0,0,E19/E$6)</f>
        <v>0</v>
      </c>
      <c r="G19" s="93">
        <f t="shared" ref="G19:G20" si="9">'1. Kapitalbedarfsplan'!$C$24*12</f>
        <v>168</v>
      </c>
      <c r="H19" s="29">
        <f t="shared" ref="H19:H38" si="10">IF(G$6=0,0,G19/G$6)</f>
        <v>5.0602409638554212E-4</v>
      </c>
      <c r="I19" s="88">
        <f t="shared" ref="I19:I20" si="11">'1. Kapitalbedarfsplan'!$C$24*12</f>
        <v>168</v>
      </c>
      <c r="J19" s="51">
        <f t="shared" ref="J19:J38" si="12">IF(I$6=0,0,I19/I$6)</f>
        <v>7.2599045841111805E-5</v>
      </c>
      <c r="K19" s="88">
        <f t="shared" ref="K19:K20" si="13">'1. Kapitalbedarfsplan'!$C$24*12</f>
        <v>168</v>
      </c>
      <c r="L19" s="51">
        <f t="shared" ref="L19:L38" si="14">IF(K$6=0,0,K19/K$6)</f>
        <v>1.8762396583456925E-5</v>
      </c>
      <c r="M19" s="88">
        <f t="shared" ref="M19:M20" si="15">'1. Kapitalbedarfsplan'!$C$24*12</f>
        <v>168</v>
      </c>
      <c r="N19" s="51">
        <f t="shared" ref="N19:N38" si="16">IF(M$6=0,0,M19/M$6)</f>
        <v>6.9680630443799252E-6</v>
      </c>
      <c r="O19" s="88"/>
      <c r="P19" s="51"/>
      <c r="Q19" s="88"/>
      <c r="R19" s="51"/>
      <c r="S19" s="88"/>
      <c r="T19" s="51"/>
      <c r="U19" s="88"/>
      <c r="V19" s="51"/>
    </row>
    <row r="20" spans="1:22">
      <c r="A20" s="6">
        <v>15</v>
      </c>
      <c r="B20" s="33" t="s">
        <v>231</v>
      </c>
      <c r="C20" s="82">
        <f>'1. Kapitalbedarfsplan'!$C$25*12</f>
        <v>720</v>
      </c>
      <c r="D20" s="29">
        <f t="shared" si="7"/>
        <v>0</v>
      </c>
      <c r="E20" s="82">
        <f>'1. Kapitalbedarfsplan'!$C$25*12</f>
        <v>720</v>
      </c>
      <c r="F20" s="29">
        <f t="shared" si="8"/>
        <v>0</v>
      </c>
      <c r="G20" s="93">
        <f t="shared" si="9"/>
        <v>168</v>
      </c>
      <c r="H20" s="29">
        <f t="shared" si="10"/>
        <v>5.0602409638554212E-4</v>
      </c>
      <c r="I20" s="88">
        <f t="shared" si="11"/>
        <v>168</v>
      </c>
      <c r="J20" s="51">
        <f t="shared" si="12"/>
        <v>7.2599045841111805E-5</v>
      </c>
      <c r="K20" s="88">
        <f t="shared" si="13"/>
        <v>168</v>
      </c>
      <c r="L20" s="51">
        <f t="shared" si="14"/>
        <v>1.8762396583456925E-5</v>
      </c>
      <c r="M20" s="88">
        <f t="shared" si="15"/>
        <v>168</v>
      </c>
      <c r="N20" s="51">
        <f t="shared" si="16"/>
        <v>6.9680630443799252E-6</v>
      </c>
      <c r="O20" s="88"/>
      <c r="P20" s="51"/>
      <c r="Q20" s="88"/>
      <c r="R20" s="51"/>
      <c r="S20" s="88"/>
      <c r="T20" s="51"/>
      <c r="U20" s="88"/>
      <c r="V20" s="51"/>
    </row>
    <row r="21" spans="1:22" ht="25.5" customHeight="1">
      <c r="A21" s="6">
        <v>16</v>
      </c>
      <c r="B21" s="40" t="s">
        <v>232</v>
      </c>
      <c r="C21" s="82">
        <f>'1. Kapitalbedarfsplan'!$C$26*12</f>
        <v>6000</v>
      </c>
      <c r="D21" s="29">
        <f t="shared" si="7"/>
        <v>0</v>
      </c>
      <c r="E21" s="82">
        <f>'1. Kapitalbedarfsplan'!$C$26*12</f>
        <v>6000</v>
      </c>
      <c r="F21" s="29">
        <f t="shared" si="8"/>
        <v>0</v>
      </c>
      <c r="G21" s="93">
        <v>6000</v>
      </c>
      <c r="H21" s="29"/>
      <c r="I21" s="88">
        <v>6000</v>
      </c>
      <c r="J21" s="51"/>
      <c r="K21" s="88">
        <v>6000</v>
      </c>
      <c r="L21" s="51"/>
      <c r="M21" s="88">
        <v>6000</v>
      </c>
      <c r="N21" s="51">
        <f t="shared" si="16"/>
        <v>2.4885939444214017E-4</v>
      </c>
      <c r="O21" s="88"/>
      <c r="P21" s="51"/>
      <c r="Q21" s="88"/>
      <c r="R21" s="51"/>
      <c r="S21" s="88"/>
      <c r="T21" s="51"/>
      <c r="U21" s="88"/>
      <c r="V21" s="51"/>
    </row>
    <row r="22" spans="1:22">
      <c r="A22" s="6">
        <v>17</v>
      </c>
      <c r="B22" s="33" t="s">
        <v>27</v>
      </c>
      <c r="C22" s="82">
        <f>'1. Kapitalbedarfsplan'!$C$27*12</f>
        <v>1800</v>
      </c>
      <c r="D22" s="29">
        <f t="shared" si="7"/>
        <v>0</v>
      </c>
      <c r="E22" s="82">
        <f>'1. Kapitalbedarfsplan'!$C$27*12</f>
        <v>1800</v>
      </c>
      <c r="F22" s="29">
        <f t="shared" si="8"/>
        <v>0</v>
      </c>
      <c r="G22" s="93">
        <v>1800</v>
      </c>
      <c r="H22" s="29"/>
      <c r="I22" s="88">
        <v>1800</v>
      </c>
      <c r="J22" s="51"/>
      <c r="K22" s="88">
        <v>1800</v>
      </c>
      <c r="L22" s="51"/>
      <c r="M22" s="88">
        <v>1800</v>
      </c>
      <c r="N22" s="51">
        <f t="shared" si="16"/>
        <v>7.4657818332642061E-5</v>
      </c>
      <c r="O22" s="88"/>
      <c r="P22" s="51"/>
      <c r="Q22" s="88"/>
      <c r="R22" s="51"/>
      <c r="S22" s="88"/>
      <c r="T22" s="51"/>
      <c r="U22" s="88"/>
      <c r="V22" s="51"/>
    </row>
    <row r="23" spans="1:22">
      <c r="A23" s="6">
        <v>18</v>
      </c>
      <c r="B23" s="33" t="s">
        <v>233</v>
      </c>
      <c r="C23" s="82">
        <f>'1. Kapitalbedarfsplan'!$C$28*12</f>
        <v>3600</v>
      </c>
      <c r="D23" s="29">
        <f t="shared" si="7"/>
        <v>0</v>
      </c>
      <c r="E23" s="82">
        <f>'1. Kapitalbedarfsplan'!$C$28*12</f>
        <v>3600</v>
      </c>
      <c r="F23" s="29">
        <f t="shared" si="8"/>
        <v>0</v>
      </c>
      <c r="G23" s="93">
        <v>3600</v>
      </c>
      <c r="H23" s="29"/>
      <c r="I23" s="88">
        <v>3600</v>
      </c>
      <c r="J23" s="51"/>
      <c r="K23" s="88">
        <v>3600</v>
      </c>
      <c r="L23" s="51"/>
      <c r="M23" s="88">
        <v>3600</v>
      </c>
      <c r="N23" s="51">
        <f t="shared" si="16"/>
        <v>1.4931563666528412E-4</v>
      </c>
      <c r="O23" s="88"/>
      <c r="P23" s="51"/>
      <c r="Q23" s="88"/>
      <c r="R23" s="51"/>
      <c r="S23" s="88"/>
      <c r="T23" s="51"/>
      <c r="U23" s="88"/>
      <c r="V23" s="51"/>
    </row>
    <row r="24" spans="1:22">
      <c r="A24" s="6">
        <v>19</v>
      </c>
      <c r="B24" s="40" t="s">
        <v>234</v>
      </c>
      <c r="C24" s="82">
        <f>'1. Kapitalbedarfsplan'!$C$29*12</f>
        <v>6000</v>
      </c>
      <c r="D24" s="29">
        <f t="shared" si="7"/>
        <v>0</v>
      </c>
      <c r="E24" s="82">
        <f>'1. Kapitalbedarfsplan'!$C$29*12</f>
        <v>6000</v>
      </c>
      <c r="F24" s="29">
        <f t="shared" si="8"/>
        <v>0</v>
      </c>
      <c r="G24" s="93">
        <v>6000</v>
      </c>
      <c r="H24" s="29"/>
      <c r="I24" s="88">
        <v>6000</v>
      </c>
      <c r="J24" s="51"/>
      <c r="K24" s="88">
        <v>6000</v>
      </c>
      <c r="L24" s="51"/>
      <c r="M24" s="88">
        <v>6000</v>
      </c>
      <c r="N24" s="51">
        <f t="shared" si="16"/>
        <v>2.4885939444214017E-4</v>
      </c>
      <c r="O24" s="88"/>
      <c r="P24" s="51"/>
      <c r="Q24" s="88"/>
      <c r="R24" s="51"/>
      <c r="S24" s="88"/>
      <c r="T24" s="51"/>
      <c r="U24" s="88"/>
      <c r="V24" s="51"/>
    </row>
    <row r="25" spans="1:22">
      <c r="A25" s="6">
        <v>20</v>
      </c>
      <c r="B25" s="33" t="s">
        <v>235</v>
      </c>
      <c r="C25" s="82">
        <f>'1. Kapitalbedarfsplan'!$C$30*12</f>
        <v>1800</v>
      </c>
      <c r="D25" s="29">
        <f t="shared" si="7"/>
        <v>0</v>
      </c>
      <c r="E25" s="82">
        <f>'1. Kapitalbedarfsplan'!$C$30*12</f>
        <v>1800</v>
      </c>
      <c r="F25" s="29">
        <f t="shared" si="8"/>
        <v>0</v>
      </c>
      <c r="G25" s="93">
        <v>1800</v>
      </c>
      <c r="H25" s="29"/>
      <c r="I25" s="88">
        <v>1800</v>
      </c>
      <c r="J25" s="51"/>
      <c r="K25" s="88">
        <v>1800</v>
      </c>
      <c r="L25" s="51"/>
      <c r="M25" s="88">
        <v>1800</v>
      </c>
      <c r="N25" s="51">
        <f t="shared" si="16"/>
        <v>7.4657818332642061E-5</v>
      </c>
      <c r="O25" s="88"/>
      <c r="P25" s="51"/>
      <c r="Q25" s="88"/>
      <c r="R25" s="51"/>
      <c r="S25" s="88"/>
      <c r="T25" s="51"/>
      <c r="U25" s="88"/>
      <c r="V25" s="51"/>
    </row>
    <row r="26" spans="1:22">
      <c r="A26" s="6">
        <v>21</v>
      </c>
      <c r="B26" s="40" t="s">
        <v>236</v>
      </c>
      <c r="C26" s="82">
        <f>'1. Kapitalbedarfsplan'!$C$31*12</f>
        <v>1080</v>
      </c>
      <c r="D26" s="29">
        <f t="shared" si="7"/>
        <v>0</v>
      </c>
      <c r="E26" s="82">
        <f>'1. Kapitalbedarfsplan'!$C$31*12</f>
        <v>1080</v>
      </c>
      <c r="F26" s="29">
        <f t="shared" si="8"/>
        <v>0</v>
      </c>
      <c r="G26" s="93">
        <v>1080</v>
      </c>
      <c r="H26" s="29"/>
      <c r="I26" s="88">
        <v>1080</v>
      </c>
      <c r="J26" s="51"/>
      <c r="K26" s="88">
        <v>1080</v>
      </c>
      <c r="L26" s="51"/>
      <c r="M26" s="88">
        <v>1080</v>
      </c>
      <c r="N26" s="51">
        <f t="shared" si="16"/>
        <v>4.4794690999585234E-5</v>
      </c>
      <c r="O26" s="88"/>
      <c r="P26" s="51"/>
      <c r="Q26" s="88"/>
      <c r="R26" s="51"/>
      <c r="S26" s="88"/>
      <c r="T26" s="51"/>
      <c r="U26" s="88"/>
      <c r="V26" s="51"/>
    </row>
    <row r="27" spans="1:22">
      <c r="A27" s="6">
        <v>22</v>
      </c>
      <c r="B27" s="33" t="s">
        <v>237</v>
      </c>
      <c r="C27" s="82">
        <f>'1. Kapitalbedarfsplan'!$C$32*12</f>
        <v>8400</v>
      </c>
      <c r="D27" s="29">
        <f t="shared" si="7"/>
        <v>0</v>
      </c>
      <c r="E27" s="82">
        <f>'1. Kapitalbedarfsplan'!$C$32*12</f>
        <v>8400</v>
      </c>
      <c r="F27" s="29">
        <f t="shared" si="8"/>
        <v>0</v>
      </c>
      <c r="G27" s="93">
        <f>'1. Kapitalbedarfsplan'!$C$32*12</f>
        <v>8400</v>
      </c>
      <c r="H27" s="29">
        <f t="shared" si="10"/>
        <v>2.5301204819277109E-2</v>
      </c>
      <c r="I27" s="88">
        <f>'1. Kapitalbedarfsplan'!$C$32*12</f>
        <v>8400</v>
      </c>
      <c r="J27" s="51">
        <f t="shared" si="12"/>
        <v>3.6299522920555903E-3</v>
      </c>
      <c r="K27" s="88">
        <f>'1. Kapitalbedarfsplan'!$C$32*12</f>
        <v>8400</v>
      </c>
      <c r="L27" s="51">
        <f t="shared" si="14"/>
        <v>9.3811982917284633E-4</v>
      </c>
      <c r="M27" s="88">
        <f>'1. Kapitalbedarfsplan'!$C$32*12</f>
        <v>8400</v>
      </c>
      <c r="N27" s="51">
        <f t="shared" si="16"/>
        <v>3.4840315221899626E-4</v>
      </c>
      <c r="O27" s="88"/>
      <c r="P27" s="51"/>
      <c r="Q27" s="88"/>
      <c r="R27" s="51"/>
      <c r="S27" s="88"/>
      <c r="T27" s="51"/>
      <c r="U27" s="88"/>
      <c r="V27" s="51"/>
    </row>
    <row r="28" spans="1:22">
      <c r="A28" s="6">
        <v>23</v>
      </c>
      <c r="B28" s="33" t="s">
        <v>238</v>
      </c>
      <c r="C28" s="82">
        <f>'1. Kapitalbedarfsplan'!$C$33*12</f>
        <v>32400</v>
      </c>
      <c r="D28" s="29">
        <f t="shared" si="7"/>
        <v>0</v>
      </c>
      <c r="E28" s="82">
        <f>'1. Kapitalbedarfsplan'!$C$33*12</f>
        <v>32400</v>
      </c>
      <c r="F28" s="29">
        <f t="shared" si="8"/>
        <v>0</v>
      </c>
      <c r="G28" s="93">
        <f t="shared" ref="G28" si="17">'1. Kapitalbedarfsplan'!$C$33*12</f>
        <v>32400</v>
      </c>
      <c r="H28" s="29">
        <f t="shared" si="10"/>
        <v>9.7590361445783133E-2</v>
      </c>
      <c r="I28" s="88">
        <v>32400</v>
      </c>
      <c r="J28" s="51"/>
      <c r="K28" s="88">
        <v>32400</v>
      </c>
      <c r="L28" s="51"/>
      <c r="M28" s="88">
        <v>32400</v>
      </c>
      <c r="N28" s="51">
        <f t="shared" si="16"/>
        <v>1.343840729987557E-3</v>
      </c>
      <c r="O28" s="88"/>
      <c r="P28" s="51"/>
      <c r="Q28" s="88"/>
      <c r="R28" s="51"/>
      <c r="S28" s="88"/>
      <c r="T28" s="51"/>
      <c r="U28" s="88"/>
      <c r="V28" s="51"/>
    </row>
    <row r="29" spans="1:22">
      <c r="A29" s="6">
        <v>24</v>
      </c>
      <c r="B29" s="33" t="s">
        <v>34</v>
      </c>
      <c r="C29" s="82">
        <f>'1. Kapitalbedarfsplan'!$C$34*12</f>
        <v>48000</v>
      </c>
      <c r="D29" s="29">
        <f t="shared" si="7"/>
        <v>0</v>
      </c>
      <c r="E29" s="82">
        <f>'1. Kapitalbedarfsplan'!$C$34*12</f>
        <v>48000</v>
      </c>
      <c r="F29" s="29">
        <f t="shared" si="8"/>
        <v>0</v>
      </c>
      <c r="G29" s="93">
        <v>48000</v>
      </c>
      <c r="H29" s="29">
        <f t="shared" si="10"/>
        <v>0.14457831325301204</v>
      </c>
      <c r="I29" s="88">
        <v>48000</v>
      </c>
      <c r="J29" s="51"/>
      <c r="K29" s="88">
        <v>48000</v>
      </c>
      <c r="L29" s="51"/>
      <c r="M29" s="88">
        <v>48000</v>
      </c>
      <c r="N29" s="51">
        <f t="shared" si="16"/>
        <v>1.9908751555371214E-3</v>
      </c>
      <c r="O29" s="88"/>
      <c r="P29" s="51"/>
      <c r="Q29" s="88"/>
      <c r="R29" s="51"/>
      <c r="S29" s="88"/>
      <c r="T29" s="51"/>
      <c r="U29" s="88"/>
      <c r="V29" s="51"/>
    </row>
    <row r="30" spans="1:22">
      <c r="A30" s="6">
        <v>25</v>
      </c>
      <c r="B30" s="33" t="s">
        <v>239</v>
      </c>
      <c r="C30" s="82">
        <f>'1. Kapitalbedarfsplan'!$C$35*12</f>
        <v>720</v>
      </c>
      <c r="D30" s="29">
        <f t="shared" si="7"/>
        <v>0</v>
      </c>
      <c r="E30" s="82">
        <f>'1. Kapitalbedarfsplan'!$C$35*12</f>
        <v>720</v>
      </c>
      <c r="F30" s="29">
        <f t="shared" si="8"/>
        <v>0</v>
      </c>
      <c r="G30" s="93">
        <v>720</v>
      </c>
      <c r="H30" s="29">
        <f t="shared" si="10"/>
        <v>2.1686746987951808E-3</v>
      </c>
      <c r="I30" s="88">
        <v>720</v>
      </c>
      <c r="J30" s="51"/>
      <c r="K30" s="88">
        <v>720</v>
      </c>
      <c r="L30" s="51"/>
      <c r="M30" s="88">
        <v>720</v>
      </c>
      <c r="N30" s="51">
        <f t="shared" si="16"/>
        <v>2.9863127333056824E-5</v>
      </c>
      <c r="O30" s="88"/>
      <c r="P30" s="51"/>
      <c r="Q30" s="88"/>
      <c r="R30" s="51"/>
      <c r="S30" s="88"/>
      <c r="T30" s="51"/>
      <c r="U30" s="88"/>
      <c r="V30" s="51"/>
    </row>
    <row r="31" spans="1:22">
      <c r="A31" s="6">
        <v>26</v>
      </c>
      <c r="B31" s="33" t="s">
        <v>36</v>
      </c>
      <c r="C31" s="82">
        <f>'1. Kapitalbedarfsplan'!$C$36*12</f>
        <v>2400</v>
      </c>
      <c r="D31" s="29">
        <f t="shared" si="7"/>
        <v>0</v>
      </c>
      <c r="E31" s="82">
        <f>'1. Kapitalbedarfsplan'!$C$36*12</f>
        <v>2400</v>
      </c>
      <c r="F31" s="29">
        <f t="shared" si="8"/>
        <v>0</v>
      </c>
      <c r="G31" s="93">
        <v>2400</v>
      </c>
      <c r="H31" s="29">
        <f t="shared" si="10"/>
        <v>7.2289156626506026E-3</v>
      </c>
      <c r="I31" s="88">
        <v>2400</v>
      </c>
      <c r="J31" s="51"/>
      <c r="K31" s="88">
        <v>2400</v>
      </c>
      <c r="L31" s="51"/>
      <c r="M31" s="88">
        <v>2400</v>
      </c>
      <c r="N31" s="51">
        <f t="shared" si="16"/>
        <v>9.9543757776856081E-5</v>
      </c>
      <c r="O31" s="88"/>
      <c r="P31" s="51"/>
      <c r="Q31" s="88"/>
      <c r="R31" s="51"/>
      <c r="S31" s="88"/>
      <c r="T31" s="51"/>
      <c r="U31" s="88"/>
      <c r="V31" s="51"/>
    </row>
    <row r="32" spans="1:22">
      <c r="A32" s="6">
        <v>27</v>
      </c>
      <c r="B32" s="33" t="s">
        <v>37</v>
      </c>
      <c r="C32" s="82">
        <f>'1. Kapitalbedarfsplan'!$C$37*12</f>
        <v>9600</v>
      </c>
      <c r="D32" s="29">
        <f t="shared" si="7"/>
        <v>0</v>
      </c>
      <c r="E32" s="82">
        <f>'1. Kapitalbedarfsplan'!$C$37*12</f>
        <v>9600</v>
      </c>
      <c r="F32" s="29">
        <f t="shared" si="8"/>
        <v>0</v>
      </c>
      <c r="G32" s="93">
        <v>9600</v>
      </c>
      <c r="H32" s="29">
        <f t="shared" si="10"/>
        <v>2.891566265060241E-2</v>
      </c>
      <c r="I32" s="88">
        <v>9600</v>
      </c>
      <c r="J32" s="51"/>
      <c r="K32" s="88">
        <v>9600</v>
      </c>
      <c r="L32" s="51"/>
      <c r="M32" s="88">
        <v>9600</v>
      </c>
      <c r="N32" s="51">
        <f t="shared" si="16"/>
        <v>3.9817503110742432E-4</v>
      </c>
      <c r="O32" s="88"/>
      <c r="P32" s="51"/>
      <c r="Q32" s="88"/>
      <c r="R32" s="51"/>
      <c r="S32" s="88"/>
      <c r="T32" s="51"/>
      <c r="U32" s="88"/>
      <c r="V32" s="51"/>
    </row>
    <row r="33" spans="1:22">
      <c r="A33" s="6">
        <v>28</v>
      </c>
      <c r="B33" s="33" t="s">
        <v>38</v>
      </c>
      <c r="C33" s="82">
        <f>'1. Kapitalbedarfsplan'!$C$38*12</f>
        <v>18000</v>
      </c>
      <c r="D33" s="29">
        <f t="shared" si="7"/>
        <v>0</v>
      </c>
      <c r="E33" s="82">
        <f>'1. Kapitalbedarfsplan'!$C$38*12</f>
        <v>18000</v>
      </c>
      <c r="F33" s="29">
        <f t="shared" si="8"/>
        <v>0</v>
      </c>
      <c r="G33" s="93">
        <v>18000</v>
      </c>
      <c r="H33" s="29">
        <f t="shared" si="10"/>
        <v>5.4216867469879519E-2</v>
      </c>
      <c r="I33" s="88">
        <v>18000</v>
      </c>
      <c r="J33" s="51"/>
      <c r="K33" s="88">
        <v>18000</v>
      </c>
      <c r="L33" s="51"/>
      <c r="M33" s="88">
        <v>18000</v>
      </c>
      <c r="N33" s="51">
        <f t="shared" si="16"/>
        <v>7.4657818332642058E-4</v>
      </c>
      <c r="O33" s="88"/>
      <c r="P33" s="51"/>
      <c r="Q33" s="88"/>
      <c r="R33" s="51"/>
      <c r="S33" s="88"/>
      <c r="T33" s="51"/>
      <c r="U33" s="88"/>
      <c r="V33" s="51"/>
    </row>
    <row r="34" spans="1:22">
      <c r="A34" s="6">
        <v>29</v>
      </c>
      <c r="B34" s="40" t="s">
        <v>240</v>
      </c>
      <c r="C34" s="82">
        <f>'1. Kapitalbedarfsplan'!$C$39*12</f>
        <v>540</v>
      </c>
      <c r="D34" s="29">
        <f t="shared" si="7"/>
        <v>0</v>
      </c>
      <c r="E34" s="82">
        <f>'1. Kapitalbedarfsplan'!$C$39*12</f>
        <v>540</v>
      </c>
      <c r="F34" s="29">
        <f t="shared" si="8"/>
        <v>0</v>
      </c>
      <c r="G34" s="93">
        <v>540</v>
      </c>
      <c r="H34" s="29">
        <f t="shared" si="10"/>
        <v>1.6265060240963855E-3</v>
      </c>
      <c r="I34" s="88">
        <v>540</v>
      </c>
      <c r="J34" s="51"/>
      <c r="K34" s="88">
        <v>540</v>
      </c>
      <c r="L34" s="51"/>
      <c r="M34" s="88">
        <v>540</v>
      </c>
      <c r="N34" s="51">
        <f t="shared" si="16"/>
        <v>2.2397345499792617E-5</v>
      </c>
      <c r="O34" s="88"/>
      <c r="P34" s="51"/>
      <c r="Q34" s="88"/>
      <c r="R34" s="51"/>
      <c r="S34" s="88"/>
      <c r="T34" s="51"/>
      <c r="U34" s="88"/>
      <c r="V34" s="51"/>
    </row>
    <row r="35" spans="1:22">
      <c r="A35" s="6">
        <v>30</v>
      </c>
      <c r="B35" s="33" t="s">
        <v>241</v>
      </c>
      <c r="C35" s="82">
        <f>'1. Kapitalbedarfsplan'!$C$40*12</f>
        <v>1200</v>
      </c>
      <c r="D35" s="29">
        <f t="shared" si="7"/>
        <v>0</v>
      </c>
      <c r="E35" s="82">
        <f>'1. Kapitalbedarfsplan'!$C$40*12</f>
        <v>1200</v>
      </c>
      <c r="F35" s="29">
        <f t="shared" si="8"/>
        <v>0</v>
      </c>
      <c r="G35" s="93">
        <f>'1. Kapitalbedarfsplan'!$C$40*12</f>
        <v>1200</v>
      </c>
      <c r="H35" s="29">
        <f t="shared" si="10"/>
        <v>3.6144578313253013E-3</v>
      </c>
      <c r="I35" s="88">
        <f>'1. Kapitalbedarfsplan'!$C$40*12</f>
        <v>1200</v>
      </c>
      <c r="J35" s="51">
        <f t="shared" si="12"/>
        <v>5.1856461315079858E-4</v>
      </c>
      <c r="K35" s="88">
        <f>'1. Kapitalbedarfsplan'!$C$40*12</f>
        <v>1200</v>
      </c>
      <c r="L35" s="51">
        <f t="shared" si="14"/>
        <v>1.3401711845326377E-4</v>
      </c>
      <c r="M35" s="88">
        <f>'1. Kapitalbedarfsplan'!$C$40*12</f>
        <v>1200</v>
      </c>
      <c r="N35" s="51">
        <f t="shared" si="16"/>
        <v>4.977187888842804E-5</v>
      </c>
      <c r="O35" s="88"/>
      <c r="P35" s="51"/>
      <c r="Q35" s="88"/>
      <c r="R35" s="51"/>
      <c r="S35" s="88"/>
      <c r="T35" s="51"/>
      <c r="U35" s="88"/>
      <c r="V35" s="51"/>
    </row>
    <row r="36" spans="1:22">
      <c r="A36" s="6">
        <v>31</v>
      </c>
      <c r="B36" s="33" t="s">
        <v>242</v>
      </c>
      <c r="C36" s="82">
        <f>'1. Kapitalbedarfsplan'!$C$41*12</f>
        <v>43200</v>
      </c>
      <c r="D36" s="29">
        <f t="shared" si="7"/>
        <v>0</v>
      </c>
      <c r="E36" s="82">
        <f>'1. Kapitalbedarfsplan'!$C$41*12</f>
        <v>43200</v>
      </c>
      <c r="F36" s="29">
        <f t="shared" si="8"/>
        <v>0</v>
      </c>
      <c r="G36" s="93">
        <f>'1. Kapitalbedarfsplan'!$C$41*12</f>
        <v>43200</v>
      </c>
      <c r="H36" s="29">
        <f t="shared" si="10"/>
        <v>0.13012048192771083</v>
      </c>
      <c r="I36" s="88">
        <f>'1. Kapitalbedarfsplan'!$C$41*12</f>
        <v>43200</v>
      </c>
      <c r="J36" s="51">
        <f t="shared" si="12"/>
        <v>1.8668326073428748E-2</v>
      </c>
      <c r="K36" s="88">
        <f>'1. Kapitalbedarfsplan'!$C$41*12</f>
        <v>43200</v>
      </c>
      <c r="L36" s="51">
        <f t="shared" si="14"/>
        <v>4.8246162643174953E-3</v>
      </c>
      <c r="M36" s="88">
        <f>'1. Kapitalbedarfsplan'!$C$41*12</f>
        <v>43200</v>
      </c>
      <c r="N36" s="51">
        <f t="shared" si="16"/>
        <v>1.7917876399834093E-3</v>
      </c>
      <c r="O36" s="88"/>
      <c r="P36" s="51"/>
      <c r="Q36" s="88"/>
      <c r="R36" s="51"/>
      <c r="S36" s="88"/>
      <c r="T36" s="51"/>
      <c r="U36" s="88"/>
      <c r="V36" s="51"/>
    </row>
    <row r="37" spans="1:22">
      <c r="A37" s="6">
        <v>32</v>
      </c>
      <c r="B37" s="34" t="s">
        <v>93</v>
      </c>
      <c r="C37" s="83"/>
      <c r="D37" s="30">
        <f t="shared" si="7"/>
        <v>0</v>
      </c>
      <c r="E37" s="83"/>
      <c r="F37" s="30">
        <f t="shared" si="8"/>
        <v>0</v>
      </c>
      <c r="G37" s="93">
        <v>300000</v>
      </c>
      <c r="H37" s="30">
        <f t="shared" si="10"/>
        <v>0.90361445783132532</v>
      </c>
      <c r="I37" s="88">
        <v>300000</v>
      </c>
      <c r="J37" s="52">
        <f t="shared" si="12"/>
        <v>0.12964115328769965</v>
      </c>
      <c r="K37" s="88">
        <v>300000</v>
      </c>
      <c r="L37" s="52">
        <f t="shared" si="14"/>
        <v>3.3504279613315938E-2</v>
      </c>
      <c r="M37" s="88">
        <v>300000</v>
      </c>
      <c r="N37" s="52">
        <f t="shared" si="16"/>
        <v>1.244296972210701E-2</v>
      </c>
      <c r="O37" s="88"/>
      <c r="P37" s="52"/>
      <c r="Q37" s="88"/>
      <c r="R37" s="52"/>
      <c r="S37" s="88"/>
      <c r="T37" s="52"/>
      <c r="U37" s="88"/>
      <c r="V37" s="52"/>
    </row>
    <row r="38" spans="1:22" ht="15">
      <c r="A38" s="6">
        <v>33</v>
      </c>
      <c r="B38" s="14" t="s">
        <v>78</v>
      </c>
      <c r="C38" s="84">
        <f>SUM(C16:C37)</f>
        <v>4298628</v>
      </c>
      <c r="D38" s="22">
        <f t="shared" si="7"/>
        <v>0</v>
      </c>
      <c r="E38" s="79">
        <f>SUM(E16:E37)</f>
        <v>185628</v>
      </c>
      <c r="F38" s="22">
        <f t="shared" si="8"/>
        <v>0</v>
      </c>
      <c r="G38" s="79">
        <f>SUM(G16:G37)</f>
        <v>485076</v>
      </c>
      <c r="H38" s="22">
        <f t="shared" si="10"/>
        <v>1.4610722891566266</v>
      </c>
      <c r="I38" s="79">
        <f>SUM(I16:I37)</f>
        <v>485076</v>
      </c>
      <c r="J38" s="22">
        <f t="shared" si="12"/>
        <v>0.2096193735739473</v>
      </c>
      <c r="K38" s="79">
        <f>SUM(K16:K37)</f>
        <v>485076</v>
      </c>
      <c r="L38" s="22">
        <f t="shared" si="14"/>
        <v>5.4173739792362813E-2</v>
      </c>
      <c r="M38" s="79">
        <f>SUM(M16:M37)</f>
        <v>485076</v>
      </c>
      <c r="N38" s="22">
        <f t="shared" si="16"/>
        <v>2.0119286603069265E-2</v>
      </c>
      <c r="O38" s="79"/>
      <c r="P38" s="22"/>
      <c r="Q38" s="79"/>
      <c r="R38" s="22"/>
      <c r="S38" s="79"/>
      <c r="T38" s="22"/>
      <c r="U38" s="79"/>
      <c r="V38" s="22"/>
    </row>
    <row r="39" spans="1:22">
      <c r="B39" s="396"/>
      <c r="C39" s="396"/>
      <c r="D39" s="396"/>
      <c r="E39" s="396"/>
      <c r="F39" s="396"/>
      <c r="G39" s="396"/>
      <c r="H39" s="19"/>
      <c r="I39" s="95"/>
      <c r="J39" s="19"/>
      <c r="K39" s="95"/>
      <c r="L39" s="19"/>
      <c r="M39" s="95"/>
      <c r="N39" s="19"/>
      <c r="O39" s="95"/>
      <c r="P39" s="19"/>
      <c r="Q39" s="95"/>
      <c r="R39" s="19"/>
      <c r="S39" s="95"/>
      <c r="T39" s="19"/>
      <c r="U39" s="95"/>
      <c r="V39" s="19"/>
    </row>
    <row r="40" spans="1:22" ht="15">
      <c r="A40" s="6">
        <v>34</v>
      </c>
      <c r="B40" s="100" t="s">
        <v>79</v>
      </c>
      <c r="C40" s="106">
        <f>C13-C38</f>
        <v>-4591428</v>
      </c>
      <c r="D40" s="107">
        <f>IF(C$6=0,0,C40/C$6)</f>
        <v>0</v>
      </c>
      <c r="E40" s="106">
        <f>E13-E38</f>
        <v>-478428</v>
      </c>
      <c r="F40" s="107">
        <f>IF(E$6=0,0,E40/E$6)</f>
        <v>0</v>
      </c>
      <c r="G40" s="106">
        <f>G13-G38</f>
        <v>-746706</v>
      </c>
      <c r="H40" s="107">
        <f>IF(G$6=0,0,G40/G$6)</f>
        <v>-2.2491144578313254</v>
      </c>
      <c r="I40" s="106">
        <f>I13-I38</f>
        <v>1173654</v>
      </c>
      <c r="J40" s="107">
        <f>IF(I$6=0,0,I40/I$6)</f>
        <v>0.50717952706907277</v>
      </c>
      <c r="K40" s="106">
        <f>K13-K38</f>
        <v>7797054</v>
      </c>
      <c r="L40" s="107">
        <f>IF(K$6=0,0,K40/K$6)</f>
        <v>0.87078225792041175</v>
      </c>
      <c r="M40" s="106">
        <f>M13-M38</f>
        <v>22680249</v>
      </c>
      <c r="N40" s="107">
        <f>IF(M$6=0,0,M40/M$6)</f>
        <v>0.94069883865615922</v>
      </c>
      <c r="O40" s="106"/>
      <c r="P40" s="107"/>
      <c r="Q40" s="106"/>
      <c r="R40" s="107"/>
      <c r="S40" s="106"/>
      <c r="T40" s="107"/>
      <c r="U40" s="106"/>
      <c r="V40" s="107"/>
    </row>
    <row r="41" spans="1:22">
      <c r="A41" s="6">
        <v>35</v>
      </c>
      <c r="C41" s="84"/>
      <c r="D41" s="53"/>
      <c r="E41" s="84"/>
      <c r="F41" s="53"/>
      <c r="G41" s="94"/>
      <c r="H41" s="53"/>
      <c r="I41" s="97"/>
      <c r="J41" s="22"/>
      <c r="K41" s="97"/>
      <c r="L41" s="22"/>
      <c r="M41" s="97"/>
      <c r="N41" s="22">
        <f>M41/M40</f>
        <v>0</v>
      </c>
      <c r="O41" s="97"/>
      <c r="P41" s="22"/>
      <c r="Q41" s="97"/>
      <c r="R41" s="22"/>
      <c r="S41" s="97"/>
      <c r="T41" s="22"/>
      <c r="U41" s="97"/>
      <c r="V41" s="22"/>
    </row>
    <row r="42" spans="1:22" ht="15">
      <c r="A42" s="6">
        <v>36</v>
      </c>
      <c r="B42" s="14" t="s">
        <v>94</v>
      </c>
      <c r="C42" s="84">
        <f>C40-C41</f>
        <v>-4591428</v>
      </c>
      <c r="D42" s="22">
        <f>IF(C$6=0,0,C42/C$6)</f>
        <v>0</v>
      </c>
      <c r="E42" s="84">
        <f>E40-E41</f>
        <v>-478428</v>
      </c>
      <c r="F42" s="22">
        <f>IF(E$6=0,0,E42/E$6)</f>
        <v>0</v>
      </c>
      <c r="G42" s="84">
        <f>G40-G41</f>
        <v>-746706</v>
      </c>
      <c r="H42" s="22">
        <f>IF(G$6=0,0,G42/G$6)</f>
        <v>-2.2491144578313254</v>
      </c>
      <c r="I42" s="84">
        <f>I40-I41</f>
        <v>1173654</v>
      </c>
      <c r="J42" s="22">
        <f>IF(I$6=0,0,I42/I$6)</f>
        <v>0.50717952706907277</v>
      </c>
      <c r="K42" s="84">
        <f>K40-K41</f>
        <v>7797054</v>
      </c>
      <c r="L42" s="22">
        <f>IF(K$6=0,0,K42/K$6)</f>
        <v>0.87078225792041175</v>
      </c>
      <c r="M42" s="84">
        <f>M40-M41</f>
        <v>22680249</v>
      </c>
      <c r="N42" s="22">
        <f>IF(M$6=0,0,M42/M$6)</f>
        <v>0.94069883865615922</v>
      </c>
      <c r="O42" s="84"/>
      <c r="P42" s="22"/>
      <c r="Q42" s="84"/>
      <c r="R42" s="22"/>
      <c r="S42" s="84"/>
      <c r="T42" s="22"/>
      <c r="U42" s="84"/>
      <c r="V42" s="22"/>
    </row>
    <row r="43" spans="1:22">
      <c r="A43" s="6">
        <v>37</v>
      </c>
      <c r="B43" s="39"/>
      <c r="C43" s="85"/>
      <c r="D43" s="32"/>
      <c r="E43" s="87"/>
      <c r="F43" s="32"/>
      <c r="G43" s="87"/>
      <c r="H43" s="32"/>
      <c r="I43" s="87"/>
      <c r="J43" s="54"/>
      <c r="K43" s="87"/>
      <c r="L43" s="54"/>
      <c r="M43" s="87"/>
      <c r="N43" s="54">
        <f>M43/M42</f>
        <v>0</v>
      </c>
      <c r="O43" s="87"/>
      <c r="P43" s="54"/>
      <c r="Q43" s="87"/>
      <c r="R43" s="54"/>
      <c r="S43" s="87"/>
      <c r="T43" s="54"/>
      <c r="U43" s="87"/>
      <c r="V43" s="54"/>
    </row>
    <row r="44" spans="1:22">
      <c r="A44" s="6">
        <v>38</v>
      </c>
      <c r="B44" s="34"/>
      <c r="C44" s="86"/>
      <c r="D44" s="31"/>
      <c r="E44" s="70"/>
      <c r="F44" s="31"/>
      <c r="G44" s="70"/>
      <c r="H44" s="31"/>
      <c r="I44" s="70"/>
      <c r="J44" s="55"/>
      <c r="K44" s="70"/>
      <c r="L44" s="55"/>
      <c r="M44" s="70"/>
      <c r="N44" s="55">
        <f>M44/M42</f>
        <v>0</v>
      </c>
      <c r="O44" s="70"/>
      <c r="P44" s="55"/>
      <c r="Q44" s="70"/>
      <c r="R44" s="55"/>
      <c r="S44" s="70"/>
      <c r="T44" s="55"/>
      <c r="U44" s="70"/>
      <c r="V44" s="55"/>
    </row>
    <row r="45" spans="1:22" ht="15">
      <c r="A45" s="6">
        <v>39</v>
      </c>
      <c r="B45" s="100" t="s">
        <v>81</v>
      </c>
      <c r="C45" s="106">
        <f>C42-C43-C44</f>
        <v>-4591428</v>
      </c>
      <c r="D45" s="107">
        <f>IF(C$6=0,0,C45/C$6)</f>
        <v>0</v>
      </c>
      <c r="E45" s="106">
        <f>E42-E43-E44</f>
        <v>-478428</v>
      </c>
      <c r="F45" s="107">
        <f>IF(E$6=0,0,E45/E$6)</f>
        <v>0</v>
      </c>
      <c r="G45" s="106">
        <f>G42-G43-G44</f>
        <v>-746706</v>
      </c>
      <c r="H45" s="107">
        <f>IF(G$6=0,0,G45/G$6)</f>
        <v>-2.2491144578313254</v>
      </c>
      <c r="I45" s="106">
        <f>I42-I43-I44</f>
        <v>1173654</v>
      </c>
      <c r="J45" s="107">
        <f>IF(I$6=0,0,I45/I$6)</f>
        <v>0.50717952706907277</v>
      </c>
      <c r="K45" s="106">
        <f>K42-K43-K44</f>
        <v>7797054</v>
      </c>
      <c r="L45" s="107">
        <f>IF(K$6=0,0,K45/K$6)</f>
        <v>0.87078225792041175</v>
      </c>
      <c r="M45" s="106">
        <f>M42-M43-M44</f>
        <v>22680249</v>
      </c>
      <c r="N45" s="107">
        <f>IF(M$6=0,0,M45/M$6)</f>
        <v>0.94069883865615922</v>
      </c>
      <c r="O45" s="106"/>
      <c r="P45" s="107"/>
      <c r="Q45" s="106"/>
      <c r="R45" s="107"/>
      <c r="S45" s="106"/>
      <c r="T45" s="107"/>
      <c r="U45" s="106"/>
      <c r="V45" s="107"/>
    </row>
    <row r="46" spans="1:22">
      <c r="B46" s="411"/>
      <c r="C46" s="411"/>
      <c r="D46" s="411"/>
      <c r="E46" s="411"/>
      <c r="F46" s="411"/>
      <c r="G46" s="411"/>
      <c r="H46" s="411"/>
      <c r="I46" s="411"/>
      <c r="K46" s="3"/>
    </row>
    <row r="47" spans="1:22" ht="14.25">
      <c r="B47" s="108"/>
      <c r="C47" s="17"/>
      <c r="D47" s="71"/>
      <c r="E47" s="17"/>
      <c r="F47" s="71"/>
      <c r="G47" s="17"/>
      <c r="H47" s="144"/>
      <c r="I47" s="145"/>
      <c r="J47" s="144"/>
      <c r="K47" s="145"/>
      <c r="L47" s="144"/>
      <c r="M47" s="146"/>
      <c r="N47" s="144"/>
      <c r="O47" s="146"/>
      <c r="P47" s="144"/>
      <c r="Q47" s="146"/>
      <c r="R47" s="144"/>
      <c r="T47" s="71"/>
    </row>
    <row r="48" spans="1:22" ht="14.25">
      <c r="B48" s="108"/>
      <c r="D48" s="3"/>
      <c r="E48" s="3"/>
      <c r="F48" s="71"/>
      <c r="G48" s="3"/>
      <c r="H48" s="71"/>
      <c r="I48" s="3"/>
      <c r="J48" s="71"/>
      <c r="K48" s="3"/>
      <c r="L48" s="3"/>
      <c r="N48" s="37"/>
    </row>
    <row r="49" spans="4:15">
      <c r="D49" s="3"/>
      <c r="F49" s="3"/>
      <c r="H49" s="3"/>
      <c r="J49" s="3"/>
      <c r="L49" s="3"/>
      <c r="O49" s="7"/>
    </row>
  </sheetData>
  <mergeCells count="3">
    <mergeCell ref="B39:G39"/>
    <mergeCell ref="B15:G15"/>
    <mergeCell ref="B46:I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7"/>
  <sheetViews>
    <sheetView topLeftCell="A37" workbookViewId="0">
      <selection activeCell="B56" sqref="B56"/>
    </sheetView>
  </sheetViews>
  <sheetFormatPr baseColWidth="10" defaultColWidth="11.125" defaultRowHeight="12.75"/>
  <cols>
    <col min="1" max="1" width="3.375" style="6" customWidth="1"/>
    <col min="2" max="2" width="42" style="3" customWidth="1"/>
    <col min="3" max="3" width="13.125" style="69" customWidth="1"/>
    <col min="4" max="4" width="13" style="69" customWidth="1"/>
    <col min="5" max="5" width="9.25" style="69" customWidth="1"/>
    <col min="6" max="6" width="10.625" style="69" customWidth="1"/>
    <col min="7" max="7" width="10.25" style="69" customWidth="1"/>
    <col min="8" max="9" width="9.125" style="69" customWidth="1"/>
    <col min="10" max="10" width="9.375" style="69" customWidth="1"/>
    <col min="11" max="11" width="9.25" style="69" customWidth="1"/>
    <col min="12" max="12" width="10.125" style="69" customWidth="1"/>
    <col min="13" max="13" width="10.625" style="69" customWidth="1"/>
    <col min="14" max="14" width="8.625" style="69" customWidth="1"/>
    <col min="15" max="15" width="8.75" style="99" customWidth="1"/>
    <col min="16" max="16" width="9.75" style="69" customWidth="1"/>
    <col min="17" max="17" width="9.375" style="69" customWidth="1"/>
    <col min="18" max="18" width="9.25" style="69" customWidth="1"/>
    <col min="19" max="19" width="10.375" style="69" customWidth="1"/>
    <col min="20" max="20" width="8.875" style="69" customWidth="1"/>
    <col min="21" max="21" width="8.25" style="69" customWidth="1"/>
    <col min="22" max="22" width="9.5" style="69" customWidth="1"/>
    <col min="23" max="23" width="8.375" style="69" customWidth="1"/>
    <col min="24" max="24" width="9.875" style="69" customWidth="1"/>
    <col min="25" max="25" width="9.5" style="71" customWidth="1"/>
    <col min="26" max="26" width="8.875" style="71" customWidth="1"/>
    <col min="27" max="16384" width="11.125" style="3"/>
  </cols>
  <sheetData>
    <row r="1" spans="1:27" ht="15.75" customHeight="1">
      <c r="B1" s="304"/>
      <c r="C1" s="415" t="s">
        <v>64</v>
      </c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 t="s">
        <v>73</v>
      </c>
      <c r="P1" s="415"/>
      <c r="Q1" s="415"/>
      <c r="R1" s="415"/>
      <c r="S1" s="415"/>
      <c r="T1" s="415"/>
      <c r="U1" s="415"/>
      <c r="V1" s="415"/>
      <c r="W1" s="415"/>
      <c r="X1" s="415"/>
      <c r="Y1" s="415"/>
      <c r="Z1" s="415"/>
    </row>
    <row r="2" spans="1:27" ht="15">
      <c r="A2" s="6">
        <v>1</v>
      </c>
      <c r="B2" s="305" t="s">
        <v>251</v>
      </c>
      <c r="C2" s="343">
        <v>0</v>
      </c>
      <c r="D2" s="343">
        <f t="shared" ref="D2:Z2" si="0">C50</f>
        <v>-4932201.5</v>
      </c>
      <c r="E2" s="343">
        <f t="shared" si="0"/>
        <v>-4974778</v>
      </c>
      <c r="F2" s="343">
        <f t="shared" si="0"/>
        <v>-5017354.5</v>
      </c>
      <c r="G2" s="343">
        <f t="shared" si="0"/>
        <v>-5059931</v>
      </c>
      <c r="H2" s="343">
        <f t="shared" si="0"/>
        <v>-5102507.5</v>
      </c>
      <c r="I2" s="343">
        <f t="shared" si="0"/>
        <v>-5145084</v>
      </c>
      <c r="J2" s="343">
        <f t="shared" si="0"/>
        <v>-5187660.5</v>
      </c>
      <c r="K2" s="343">
        <f t="shared" si="0"/>
        <v>-5230237</v>
      </c>
      <c r="L2" s="343">
        <f t="shared" si="0"/>
        <v>-5272813.5</v>
      </c>
      <c r="M2" s="343">
        <f t="shared" si="0"/>
        <v>-5315390</v>
      </c>
      <c r="N2" s="343">
        <f t="shared" si="0"/>
        <v>-5357966.5</v>
      </c>
      <c r="O2" s="343">
        <f t="shared" si="0"/>
        <v>-5400543</v>
      </c>
      <c r="P2" s="343">
        <f t="shared" si="0"/>
        <v>-5443119.5</v>
      </c>
      <c r="Q2" s="343">
        <f t="shared" si="0"/>
        <v>-5485696</v>
      </c>
      <c r="R2" s="343">
        <f t="shared" si="0"/>
        <v>-5528272.5</v>
      </c>
      <c r="S2" s="343">
        <f t="shared" si="0"/>
        <v>-5570849</v>
      </c>
      <c r="T2" s="343">
        <f t="shared" si="0"/>
        <v>-5613425.5</v>
      </c>
      <c r="U2" s="343">
        <f t="shared" si="0"/>
        <v>-5656002</v>
      </c>
      <c r="V2" s="343">
        <f t="shared" si="0"/>
        <v>-5693508</v>
      </c>
      <c r="W2" s="343">
        <f t="shared" si="0"/>
        <v>-5734295.4000000004</v>
      </c>
      <c r="X2" s="343">
        <f t="shared" si="0"/>
        <v>-5775082.8000000007</v>
      </c>
      <c r="Y2" s="343">
        <f t="shared" si="0"/>
        <v>-5815870.2000000011</v>
      </c>
      <c r="Z2" s="343">
        <f t="shared" si="0"/>
        <v>-5856657.6000000015</v>
      </c>
    </row>
    <row r="3" spans="1:27" ht="6" customHeight="1">
      <c r="B3" s="310"/>
      <c r="C3" s="344"/>
      <c r="D3" s="344"/>
      <c r="E3" s="344"/>
      <c r="F3" s="345"/>
      <c r="G3" s="344"/>
      <c r="H3" s="344"/>
      <c r="I3" s="344"/>
      <c r="J3" s="344"/>
      <c r="K3" s="344"/>
      <c r="L3" s="344"/>
      <c r="M3" s="344"/>
      <c r="N3" s="344"/>
      <c r="O3" s="304"/>
      <c r="P3" s="304"/>
      <c r="Q3" s="304"/>
      <c r="R3" s="304"/>
      <c r="S3" s="304"/>
      <c r="T3" s="304"/>
      <c r="U3" s="304"/>
      <c r="V3" s="304"/>
      <c r="W3" s="304"/>
      <c r="X3" s="343"/>
      <c r="Y3" s="304"/>
      <c r="Z3" s="304"/>
    </row>
    <row r="4" spans="1:27" ht="15">
      <c r="B4" s="305" t="s">
        <v>95</v>
      </c>
      <c r="C4" s="346" t="s">
        <v>52</v>
      </c>
      <c r="D4" s="346" t="s">
        <v>53</v>
      </c>
      <c r="E4" s="346" t="s">
        <v>54</v>
      </c>
      <c r="F4" s="346" t="s">
        <v>55</v>
      </c>
      <c r="G4" s="346" t="s">
        <v>56</v>
      </c>
      <c r="H4" s="346" t="s">
        <v>57</v>
      </c>
      <c r="I4" s="346" t="s">
        <v>58</v>
      </c>
      <c r="J4" s="346" t="s">
        <v>59</v>
      </c>
      <c r="K4" s="346" t="s">
        <v>60</v>
      </c>
      <c r="L4" s="346" t="s">
        <v>61</v>
      </c>
      <c r="M4" s="346" t="s">
        <v>62</v>
      </c>
      <c r="N4" s="346" t="s">
        <v>63</v>
      </c>
      <c r="O4" s="346" t="s">
        <v>96</v>
      </c>
      <c r="P4" s="346" t="s">
        <v>97</v>
      </c>
      <c r="Q4" s="346" t="s">
        <v>98</v>
      </c>
      <c r="R4" s="346" t="s">
        <v>99</v>
      </c>
      <c r="S4" s="346" t="s">
        <v>100</v>
      </c>
      <c r="T4" s="346" t="s">
        <v>101</v>
      </c>
      <c r="U4" s="346" t="s">
        <v>102</v>
      </c>
      <c r="V4" s="346" t="s">
        <v>103</v>
      </c>
      <c r="W4" s="346" t="s">
        <v>104</v>
      </c>
      <c r="X4" s="346" t="s">
        <v>105</v>
      </c>
      <c r="Y4" s="346" t="s">
        <v>106</v>
      </c>
      <c r="Z4" s="346" t="s">
        <v>107</v>
      </c>
      <c r="AA4" s="14"/>
    </row>
    <row r="5" spans="1:27">
      <c r="A5" s="6">
        <v>1</v>
      </c>
      <c r="B5" s="306"/>
      <c r="C5" s="320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264"/>
      <c r="V5" s="321"/>
      <c r="W5" s="321"/>
      <c r="X5" s="264"/>
      <c r="Y5" s="321"/>
      <c r="Z5" s="264"/>
      <c r="AA5" s="25"/>
    </row>
    <row r="6" spans="1:27">
      <c r="A6" s="6">
        <v>2</v>
      </c>
      <c r="B6" s="306"/>
      <c r="C6" s="322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03"/>
      <c r="V6" s="323"/>
      <c r="W6" s="323"/>
      <c r="X6" s="303"/>
      <c r="Y6" s="323"/>
      <c r="Z6" s="303"/>
      <c r="AA6" s="25"/>
    </row>
    <row r="7" spans="1:27">
      <c r="A7" s="6">
        <v>3</v>
      </c>
      <c r="B7" s="306"/>
      <c r="C7" s="276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25"/>
    </row>
    <row r="8" spans="1:27">
      <c r="A8" s="6">
        <v>4</v>
      </c>
      <c r="B8" s="307"/>
      <c r="C8" s="276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277"/>
      <c r="O8" s="324"/>
      <c r="P8" s="324"/>
      <c r="Q8" s="324"/>
      <c r="R8" s="324"/>
      <c r="S8" s="324"/>
      <c r="T8" s="277"/>
      <c r="U8" s="324"/>
      <c r="V8" s="324"/>
      <c r="W8" s="324"/>
      <c r="X8" s="264"/>
      <c r="Y8" s="324"/>
      <c r="Z8" s="324"/>
      <c r="AA8" s="25"/>
    </row>
    <row r="9" spans="1:27">
      <c r="A9" s="6">
        <v>5</v>
      </c>
      <c r="B9" s="307"/>
      <c r="C9" s="276"/>
      <c r="D9" s="324"/>
      <c r="E9" s="324"/>
      <c r="F9" s="324"/>
      <c r="G9" s="324"/>
      <c r="H9" s="324"/>
      <c r="I9" s="324"/>
      <c r="J9" s="324"/>
      <c r="K9" s="324"/>
      <c r="L9" s="324"/>
      <c r="M9" s="324"/>
      <c r="N9" s="277"/>
      <c r="O9" s="324"/>
      <c r="P9" s="324"/>
      <c r="Q9" s="324"/>
      <c r="R9" s="324"/>
      <c r="S9" s="324"/>
      <c r="T9" s="277"/>
      <c r="U9" s="324"/>
      <c r="V9" s="324"/>
      <c r="W9" s="324"/>
      <c r="X9" s="264"/>
      <c r="Y9" s="324"/>
      <c r="Z9" s="324"/>
    </row>
    <row r="10" spans="1:27">
      <c r="A10" s="6">
        <v>6</v>
      </c>
      <c r="B10" s="308"/>
      <c r="C10" s="279"/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280"/>
      <c r="O10" s="303"/>
      <c r="P10" s="303"/>
      <c r="Q10" s="303"/>
      <c r="R10" s="303"/>
      <c r="S10" s="303"/>
      <c r="T10" s="280"/>
      <c r="U10" s="324"/>
      <c r="V10" s="324"/>
      <c r="W10" s="324"/>
      <c r="X10" s="264"/>
      <c r="Y10" s="324"/>
      <c r="Z10" s="324"/>
    </row>
    <row r="11" spans="1:27">
      <c r="A11" s="6">
        <v>7</v>
      </c>
      <c r="B11" s="307"/>
      <c r="C11" s="276"/>
      <c r="D11" s="324"/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26"/>
    </row>
    <row r="12" spans="1:27">
      <c r="A12" s="6">
        <v>8</v>
      </c>
      <c r="B12" s="304"/>
      <c r="C12" s="271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3"/>
      <c r="O12" s="272"/>
      <c r="P12" s="272"/>
      <c r="Q12" s="272"/>
      <c r="R12" s="272"/>
      <c r="S12" s="272"/>
      <c r="T12" s="273"/>
      <c r="U12" s="272"/>
      <c r="V12" s="272"/>
      <c r="W12" s="272"/>
      <c r="X12" s="272"/>
      <c r="Y12" s="272"/>
      <c r="Z12" s="325"/>
      <c r="AA12" s="26"/>
    </row>
    <row r="13" spans="1:27" ht="15">
      <c r="A13" s="6">
        <v>9</v>
      </c>
      <c r="B13" s="338" t="s">
        <v>108</v>
      </c>
      <c r="C13" s="326">
        <f t="shared" ref="C13:Z13" si="1">SUM(C5:C12)</f>
        <v>0</v>
      </c>
      <c r="D13" s="326">
        <f t="shared" si="1"/>
        <v>0</v>
      </c>
      <c r="E13" s="326">
        <f t="shared" si="1"/>
        <v>0</v>
      </c>
      <c r="F13" s="326">
        <f t="shared" si="1"/>
        <v>0</v>
      </c>
      <c r="G13" s="326">
        <f t="shared" si="1"/>
        <v>0</v>
      </c>
      <c r="H13" s="326">
        <f t="shared" si="1"/>
        <v>0</v>
      </c>
      <c r="I13" s="326">
        <f t="shared" si="1"/>
        <v>0</v>
      </c>
      <c r="J13" s="326">
        <f t="shared" si="1"/>
        <v>0</v>
      </c>
      <c r="K13" s="326">
        <f t="shared" si="1"/>
        <v>0</v>
      </c>
      <c r="L13" s="326">
        <f t="shared" si="1"/>
        <v>0</v>
      </c>
      <c r="M13" s="326">
        <f t="shared" si="1"/>
        <v>0</v>
      </c>
      <c r="N13" s="326">
        <f t="shared" si="1"/>
        <v>0</v>
      </c>
      <c r="O13" s="326">
        <f t="shared" si="1"/>
        <v>0</v>
      </c>
      <c r="P13" s="326">
        <f t="shared" si="1"/>
        <v>0</v>
      </c>
      <c r="Q13" s="326">
        <f t="shared" si="1"/>
        <v>0</v>
      </c>
      <c r="R13" s="326">
        <f t="shared" si="1"/>
        <v>0</v>
      </c>
      <c r="S13" s="326">
        <f t="shared" si="1"/>
        <v>0</v>
      </c>
      <c r="T13" s="326">
        <f t="shared" si="1"/>
        <v>0</v>
      </c>
      <c r="U13" s="326">
        <f t="shared" si="1"/>
        <v>0</v>
      </c>
      <c r="V13" s="326">
        <f t="shared" si="1"/>
        <v>0</v>
      </c>
      <c r="W13" s="326">
        <f t="shared" si="1"/>
        <v>0</v>
      </c>
      <c r="X13" s="326">
        <f t="shared" si="1"/>
        <v>0</v>
      </c>
      <c r="Y13" s="326">
        <f t="shared" si="1"/>
        <v>0</v>
      </c>
      <c r="Z13" s="326">
        <f t="shared" si="1"/>
        <v>0</v>
      </c>
    </row>
    <row r="14" spans="1:27" ht="15">
      <c r="A14" s="6">
        <v>10</v>
      </c>
      <c r="B14" s="339" t="s">
        <v>109</v>
      </c>
      <c r="C14" s="327">
        <f>C2+C13</f>
        <v>0</v>
      </c>
      <c r="D14" s="327">
        <f t="shared" ref="D14:Z14" si="2">D2+D13</f>
        <v>-4932201.5</v>
      </c>
      <c r="E14" s="327">
        <f t="shared" si="2"/>
        <v>-4974778</v>
      </c>
      <c r="F14" s="327">
        <f t="shared" si="2"/>
        <v>-5017354.5</v>
      </c>
      <c r="G14" s="327">
        <f t="shared" si="2"/>
        <v>-5059931</v>
      </c>
      <c r="H14" s="327">
        <f t="shared" si="2"/>
        <v>-5102507.5</v>
      </c>
      <c r="I14" s="327">
        <f t="shared" si="2"/>
        <v>-5145084</v>
      </c>
      <c r="J14" s="327">
        <f t="shared" si="2"/>
        <v>-5187660.5</v>
      </c>
      <c r="K14" s="327">
        <f t="shared" si="2"/>
        <v>-5230237</v>
      </c>
      <c r="L14" s="327">
        <f t="shared" si="2"/>
        <v>-5272813.5</v>
      </c>
      <c r="M14" s="327">
        <f t="shared" si="2"/>
        <v>-5315390</v>
      </c>
      <c r="N14" s="327">
        <f t="shared" si="2"/>
        <v>-5357966.5</v>
      </c>
      <c r="O14" s="327">
        <f t="shared" si="2"/>
        <v>-5400543</v>
      </c>
      <c r="P14" s="327">
        <f t="shared" si="2"/>
        <v>-5443119.5</v>
      </c>
      <c r="Q14" s="327">
        <f t="shared" si="2"/>
        <v>-5485696</v>
      </c>
      <c r="R14" s="327">
        <f t="shared" si="2"/>
        <v>-5528272.5</v>
      </c>
      <c r="S14" s="327">
        <f t="shared" si="2"/>
        <v>-5570849</v>
      </c>
      <c r="T14" s="327">
        <f t="shared" si="2"/>
        <v>-5613425.5</v>
      </c>
      <c r="U14" s="327">
        <f t="shared" si="2"/>
        <v>-5656002</v>
      </c>
      <c r="V14" s="327">
        <f t="shared" si="2"/>
        <v>-5693508</v>
      </c>
      <c r="W14" s="327">
        <f t="shared" si="2"/>
        <v>-5734295.4000000004</v>
      </c>
      <c r="X14" s="327">
        <f t="shared" si="2"/>
        <v>-5775082.8000000007</v>
      </c>
      <c r="Y14" s="327">
        <f t="shared" si="2"/>
        <v>-5815870.2000000011</v>
      </c>
      <c r="Z14" s="327">
        <f t="shared" si="2"/>
        <v>-5856657.6000000015</v>
      </c>
    </row>
    <row r="15" spans="1:27" ht="6" customHeight="1">
      <c r="B15" s="304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249"/>
      <c r="O15" s="319"/>
      <c r="P15" s="249"/>
      <c r="Q15" s="249"/>
      <c r="R15" s="249"/>
      <c r="S15" s="249"/>
      <c r="T15" s="249"/>
      <c r="U15" s="249"/>
      <c r="V15" s="249"/>
      <c r="W15" s="319"/>
      <c r="X15" s="319"/>
      <c r="Y15" s="249"/>
      <c r="Z15" s="249"/>
    </row>
    <row r="16" spans="1:27" ht="15">
      <c r="B16" s="305" t="s">
        <v>110</v>
      </c>
      <c r="C16" s="319"/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319"/>
      <c r="P16" s="249"/>
      <c r="Q16" s="249"/>
      <c r="R16" s="249"/>
      <c r="S16" s="249"/>
      <c r="T16" s="249"/>
      <c r="U16" s="249"/>
      <c r="V16" s="249"/>
      <c r="W16" s="319"/>
      <c r="X16" s="319"/>
      <c r="Y16" s="249"/>
      <c r="Z16" s="249"/>
    </row>
    <row r="17" spans="1:27">
      <c r="A17" s="6">
        <v>11</v>
      </c>
      <c r="B17" s="340" t="s">
        <v>245</v>
      </c>
      <c r="C17" s="263">
        <f>'1. Kapitalbedarfsplan'!$C$9+'1. Kapitalbedarfsplan'!$E$8</f>
        <v>703300</v>
      </c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3"/>
      <c r="O17" s="264"/>
      <c r="P17" s="272"/>
      <c r="Q17" s="272"/>
      <c r="R17" s="272"/>
      <c r="S17" s="272"/>
      <c r="T17" s="273"/>
      <c r="U17" s="264"/>
      <c r="V17" s="264"/>
      <c r="W17" s="264"/>
      <c r="X17" s="264"/>
      <c r="Y17" s="264"/>
      <c r="Z17" s="264"/>
      <c r="AA17" s="26"/>
    </row>
    <row r="18" spans="1:27">
      <c r="A18" s="6">
        <v>12</v>
      </c>
      <c r="B18" s="307" t="s">
        <v>246</v>
      </c>
      <c r="C18" s="276">
        <f>'1. Kapitalbedarfsplan'!$C$19+'1. Kapitalbedarfsplan'!$E$19</f>
        <v>4186325</v>
      </c>
      <c r="D18" s="277"/>
      <c r="E18" s="328"/>
      <c r="F18" s="328"/>
      <c r="G18" s="328"/>
      <c r="H18" s="328"/>
      <c r="I18" s="328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249"/>
      <c r="V18" s="249"/>
      <c r="W18" s="249"/>
      <c r="X18" s="319"/>
      <c r="Y18" s="249"/>
      <c r="Z18" s="249"/>
      <c r="AA18" s="26"/>
    </row>
    <row r="19" spans="1:27">
      <c r="A19" s="6">
        <v>13</v>
      </c>
      <c r="B19" s="306"/>
      <c r="C19" s="263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5"/>
      <c r="O19" s="324"/>
      <c r="P19" s="264"/>
      <c r="Q19" s="264"/>
      <c r="R19" s="264"/>
      <c r="S19" s="264"/>
      <c r="T19" s="265"/>
      <c r="U19" s="324"/>
      <c r="V19" s="324"/>
      <c r="W19" s="324"/>
      <c r="X19" s="324"/>
      <c r="Y19" s="324"/>
      <c r="Z19" s="324"/>
      <c r="AA19" s="26"/>
    </row>
    <row r="20" spans="1:27">
      <c r="A20" s="6">
        <v>14</v>
      </c>
      <c r="B20" s="307"/>
      <c r="C20" s="276"/>
      <c r="D20" s="324"/>
      <c r="E20" s="324"/>
      <c r="F20" s="324"/>
      <c r="G20" s="324"/>
      <c r="H20" s="324"/>
      <c r="I20" s="324"/>
      <c r="J20" s="324"/>
      <c r="K20" s="324"/>
      <c r="L20" s="324"/>
      <c r="M20" s="324"/>
      <c r="N20" s="277"/>
      <c r="O20" s="324"/>
      <c r="P20" s="324"/>
      <c r="Q20" s="324"/>
      <c r="R20" s="324"/>
      <c r="S20" s="324"/>
      <c r="T20" s="277"/>
      <c r="U20" s="324"/>
      <c r="V20" s="324"/>
      <c r="W20" s="324"/>
      <c r="X20" s="324"/>
      <c r="Y20" s="324"/>
      <c r="Z20" s="324"/>
      <c r="AA20" s="26"/>
    </row>
    <row r="21" spans="1:27">
      <c r="A21" s="6">
        <v>15</v>
      </c>
      <c r="B21" s="307" t="s">
        <v>247</v>
      </c>
      <c r="C21" s="276">
        <f>'1. Kapitalbedarfsplan'!$C$42</f>
        <v>24400</v>
      </c>
      <c r="D21" s="324">
        <f>'1. Kapitalbedarfsplan'!$C$42</f>
        <v>24400</v>
      </c>
      <c r="E21" s="324">
        <f>'1. Kapitalbedarfsplan'!$C$42</f>
        <v>24400</v>
      </c>
      <c r="F21" s="324">
        <f>'1. Kapitalbedarfsplan'!$C$42</f>
        <v>24400</v>
      </c>
      <c r="G21" s="324">
        <f>'1. Kapitalbedarfsplan'!$C$42</f>
        <v>24400</v>
      </c>
      <c r="H21" s="324">
        <f>'1. Kapitalbedarfsplan'!$C$42</f>
        <v>24400</v>
      </c>
      <c r="I21" s="324">
        <f>'1. Kapitalbedarfsplan'!$C$42</f>
        <v>24400</v>
      </c>
      <c r="J21" s="324">
        <f>'1. Kapitalbedarfsplan'!$C$42</f>
        <v>24400</v>
      </c>
      <c r="K21" s="324">
        <f>'1. Kapitalbedarfsplan'!$C$42</f>
        <v>24400</v>
      </c>
      <c r="L21" s="324">
        <f>'1. Kapitalbedarfsplan'!$C$42</f>
        <v>24400</v>
      </c>
      <c r="M21" s="324">
        <f>'1. Kapitalbedarfsplan'!$C$42</f>
        <v>24400</v>
      </c>
      <c r="N21" s="324">
        <f>'1. Kapitalbedarfsplan'!$C$42</f>
        <v>24400</v>
      </c>
      <c r="O21" s="324">
        <f>'1. Kapitalbedarfsplan'!$C$42</f>
        <v>24400</v>
      </c>
      <c r="P21" s="324">
        <f>'1. Kapitalbedarfsplan'!$C$42</f>
        <v>24400</v>
      </c>
      <c r="Q21" s="324">
        <f>'1. Kapitalbedarfsplan'!$C$42</f>
        <v>24400</v>
      </c>
      <c r="R21" s="324">
        <f>'1. Kapitalbedarfsplan'!$C$42</f>
        <v>24400</v>
      </c>
      <c r="S21" s="324">
        <f>'1. Kapitalbedarfsplan'!$C$42</f>
        <v>24400</v>
      </c>
      <c r="T21" s="277">
        <f>'1. Kapitalbedarfsplan'!$C$42</f>
        <v>24400</v>
      </c>
      <c r="U21" s="277">
        <f>'1. Kapitalbedarfsplan'!$C$42</f>
        <v>24400</v>
      </c>
      <c r="V21" s="277">
        <f>'1. Kapitalbedarfsplan'!$C$42</f>
        <v>24400</v>
      </c>
      <c r="W21" s="277">
        <f>'1. Kapitalbedarfsplan'!$C$42</f>
        <v>24400</v>
      </c>
      <c r="X21" s="277">
        <f>'1. Kapitalbedarfsplan'!$C$42</f>
        <v>24400</v>
      </c>
      <c r="Y21" s="277">
        <f>'1. Kapitalbedarfsplan'!$C$42</f>
        <v>24400</v>
      </c>
      <c r="Z21" s="277">
        <f>'1. Kapitalbedarfsplan'!$C$42</f>
        <v>24400</v>
      </c>
      <c r="AA21" s="26"/>
    </row>
    <row r="22" spans="1:27">
      <c r="A22" s="6">
        <v>16</v>
      </c>
      <c r="B22" s="315"/>
      <c r="C22" s="276"/>
      <c r="D22" s="324"/>
      <c r="E22" s="324"/>
      <c r="F22" s="324"/>
      <c r="G22" s="324"/>
      <c r="H22" s="324"/>
      <c r="I22" s="324"/>
      <c r="J22" s="324"/>
      <c r="K22" s="324"/>
      <c r="L22" s="324"/>
      <c r="M22" s="324"/>
      <c r="N22" s="324"/>
      <c r="O22" s="324"/>
      <c r="P22" s="324"/>
      <c r="Q22" s="324"/>
      <c r="R22" s="324"/>
      <c r="S22" s="324"/>
      <c r="T22" s="277"/>
      <c r="U22" s="277"/>
      <c r="V22" s="277"/>
      <c r="W22" s="277"/>
      <c r="X22" s="277"/>
      <c r="Y22" s="277"/>
      <c r="Z22" s="277"/>
      <c r="AA22" s="26"/>
    </row>
    <row r="23" spans="1:27">
      <c r="A23" s="6">
        <v>17</v>
      </c>
      <c r="B23" s="341"/>
      <c r="C23" s="329"/>
      <c r="D23" s="330"/>
      <c r="E23" s="330"/>
      <c r="F23" s="330"/>
      <c r="G23" s="330"/>
      <c r="H23" s="330"/>
      <c r="I23" s="330"/>
      <c r="J23" s="330"/>
      <c r="K23" s="330"/>
      <c r="L23" s="330"/>
      <c r="M23" s="330"/>
      <c r="N23" s="330"/>
      <c r="O23" s="330"/>
      <c r="P23" s="330"/>
      <c r="Q23" s="330"/>
      <c r="R23" s="330"/>
      <c r="S23" s="330"/>
      <c r="T23" s="331"/>
      <c r="U23" s="331"/>
      <c r="V23" s="331"/>
      <c r="W23" s="331"/>
      <c r="X23" s="331"/>
      <c r="Y23" s="331"/>
      <c r="Z23" s="331"/>
      <c r="AA23" s="26"/>
    </row>
    <row r="24" spans="1:27">
      <c r="A24" s="6">
        <v>18</v>
      </c>
      <c r="B24" s="342" t="s">
        <v>26</v>
      </c>
      <c r="C24" s="332">
        <f>'1. Kapitalbedarfsplan'!$C$24*(1+'1. Kapitalbedarfsplan'!$F$24)</f>
        <v>14</v>
      </c>
      <c r="D24" s="333">
        <f>'1. Kapitalbedarfsplan'!$C$24*(1+'1. Kapitalbedarfsplan'!$F$24)</f>
        <v>14</v>
      </c>
      <c r="E24" s="333">
        <f>'1. Kapitalbedarfsplan'!$C$24*(1+'1. Kapitalbedarfsplan'!$F$24)</f>
        <v>14</v>
      </c>
      <c r="F24" s="333">
        <f>'1. Kapitalbedarfsplan'!$C$24*(1+'1. Kapitalbedarfsplan'!$F$24)</f>
        <v>14</v>
      </c>
      <c r="G24" s="333">
        <f>'1. Kapitalbedarfsplan'!$C$24*(1+'1. Kapitalbedarfsplan'!$F$24)</f>
        <v>14</v>
      </c>
      <c r="H24" s="333">
        <f>'1. Kapitalbedarfsplan'!$C$24*(1+'1. Kapitalbedarfsplan'!$F$24)</f>
        <v>14</v>
      </c>
      <c r="I24" s="333">
        <f>'1. Kapitalbedarfsplan'!$C$24*(1+'1. Kapitalbedarfsplan'!$F$24)</f>
        <v>14</v>
      </c>
      <c r="J24" s="333">
        <f>'1. Kapitalbedarfsplan'!$C$24*(1+'1. Kapitalbedarfsplan'!$F$24)</f>
        <v>14</v>
      </c>
      <c r="K24" s="333">
        <f>'1. Kapitalbedarfsplan'!$C$24*(1+'1. Kapitalbedarfsplan'!$F$24)</f>
        <v>14</v>
      </c>
      <c r="L24" s="333">
        <f>'1. Kapitalbedarfsplan'!$C$24*(1+'1. Kapitalbedarfsplan'!$F$24)</f>
        <v>14</v>
      </c>
      <c r="M24" s="333">
        <f>'1. Kapitalbedarfsplan'!$C$24*(1+'1. Kapitalbedarfsplan'!$F$24)</f>
        <v>14</v>
      </c>
      <c r="N24" s="333">
        <f>'1. Kapitalbedarfsplan'!$C$24*(1+'1. Kapitalbedarfsplan'!$F$24)</f>
        <v>14</v>
      </c>
      <c r="O24" s="333">
        <f>'1. Kapitalbedarfsplan'!$C$24*(1+'1. Kapitalbedarfsplan'!$F$24)</f>
        <v>14</v>
      </c>
      <c r="P24" s="333">
        <f>'1. Kapitalbedarfsplan'!$C$24*(1+'1. Kapitalbedarfsplan'!$F$24)</f>
        <v>14</v>
      </c>
      <c r="Q24" s="333">
        <f>'1. Kapitalbedarfsplan'!$C$24*(1+'1. Kapitalbedarfsplan'!$F$24)</f>
        <v>14</v>
      </c>
      <c r="R24" s="333">
        <f>'1. Kapitalbedarfsplan'!$C$24*(1+'1. Kapitalbedarfsplan'!$F$24)</f>
        <v>14</v>
      </c>
      <c r="S24" s="333">
        <f>'1. Kapitalbedarfsplan'!$C$24*(1+'1. Kapitalbedarfsplan'!$F$24)</f>
        <v>14</v>
      </c>
      <c r="T24" s="334">
        <f>'1. Kapitalbedarfsplan'!$C$24*(1+'1. Kapitalbedarfsplan'!$F$24)</f>
        <v>14</v>
      </c>
      <c r="U24" s="333">
        <f t="shared" ref="U24:U33" si="3">'1. Kapitalbedarfsplan'!$C$24*(1+'1. Kapitalbedarfsplan'!$F$24)</f>
        <v>14</v>
      </c>
      <c r="V24" s="333">
        <f t="shared" ref="V24:Z24" si="4">'1. Kapitalbedarfsplan'!$C$24*(1+'1. Kapitalbedarfsplan'!$F$24)</f>
        <v>14</v>
      </c>
      <c r="W24" s="333">
        <f t="shared" si="4"/>
        <v>14</v>
      </c>
      <c r="X24" s="333">
        <f t="shared" si="4"/>
        <v>14</v>
      </c>
      <c r="Y24" s="333">
        <f t="shared" si="4"/>
        <v>14</v>
      </c>
      <c r="Z24" s="333">
        <f t="shared" si="4"/>
        <v>14</v>
      </c>
      <c r="AA24" s="26"/>
    </row>
    <row r="25" spans="1:27">
      <c r="A25" s="6">
        <v>19</v>
      </c>
      <c r="B25" s="342" t="s">
        <v>248</v>
      </c>
      <c r="C25" s="332">
        <f>'1. Kapitalbedarfsplan'!$C$25*(1+'1. Kapitalbedarfsplan'!$F$25)</f>
        <v>71.399999999999991</v>
      </c>
      <c r="D25" s="333">
        <f>'1. Kapitalbedarfsplan'!$C$25*(1+'1. Kapitalbedarfsplan'!$F$25)</f>
        <v>71.399999999999991</v>
      </c>
      <c r="E25" s="333">
        <f>'1. Kapitalbedarfsplan'!$C$25*(1+'1. Kapitalbedarfsplan'!$F$25)</f>
        <v>71.399999999999991</v>
      </c>
      <c r="F25" s="333">
        <f>'1. Kapitalbedarfsplan'!$C$25*(1+'1. Kapitalbedarfsplan'!$F$25)</f>
        <v>71.399999999999991</v>
      </c>
      <c r="G25" s="333">
        <f>'1. Kapitalbedarfsplan'!$C$25*(1+'1. Kapitalbedarfsplan'!$F$25)</f>
        <v>71.399999999999991</v>
      </c>
      <c r="H25" s="333">
        <f>'1. Kapitalbedarfsplan'!$C$25*(1+'1. Kapitalbedarfsplan'!$F$25)</f>
        <v>71.399999999999991</v>
      </c>
      <c r="I25" s="333">
        <f>'1. Kapitalbedarfsplan'!$C$25*(1+'1. Kapitalbedarfsplan'!$F$25)</f>
        <v>71.399999999999991</v>
      </c>
      <c r="J25" s="333">
        <f>'1. Kapitalbedarfsplan'!$C$25*(1+'1. Kapitalbedarfsplan'!$F$25)</f>
        <v>71.399999999999991</v>
      </c>
      <c r="K25" s="333">
        <f>'1. Kapitalbedarfsplan'!$C$25*(1+'1. Kapitalbedarfsplan'!$F$25)</f>
        <v>71.399999999999991</v>
      </c>
      <c r="L25" s="333">
        <f>'1. Kapitalbedarfsplan'!$C$25*(1+'1. Kapitalbedarfsplan'!$F$25)</f>
        <v>71.399999999999991</v>
      </c>
      <c r="M25" s="333">
        <f>'1. Kapitalbedarfsplan'!$C$25*(1+'1. Kapitalbedarfsplan'!$F$25)</f>
        <v>71.399999999999991</v>
      </c>
      <c r="N25" s="333">
        <f>'1. Kapitalbedarfsplan'!$C$25*(1+'1. Kapitalbedarfsplan'!$F$25)</f>
        <v>71.399999999999991</v>
      </c>
      <c r="O25" s="333">
        <f>'1. Kapitalbedarfsplan'!$C$25*(1+'1. Kapitalbedarfsplan'!$F$25)</f>
        <v>71.399999999999991</v>
      </c>
      <c r="P25" s="333">
        <f>'1. Kapitalbedarfsplan'!$C$25*(1+'1. Kapitalbedarfsplan'!$F$25)</f>
        <v>71.399999999999991</v>
      </c>
      <c r="Q25" s="333">
        <f>'1. Kapitalbedarfsplan'!$C$25*(1+'1. Kapitalbedarfsplan'!$F$25)</f>
        <v>71.399999999999991</v>
      </c>
      <c r="R25" s="333">
        <f>'1. Kapitalbedarfsplan'!$C$25*(1+'1. Kapitalbedarfsplan'!$F$25)</f>
        <v>71.399999999999991</v>
      </c>
      <c r="S25" s="333">
        <f>'1. Kapitalbedarfsplan'!$C$25*(1+'1. Kapitalbedarfsplan'!$F$25)</f>
        <v>71.399999999999991</v>
      </c>
      <c r="T25" s="334">
        <f>'1. Kapitalbedarfsplan'!$C$25*(1+'1. Kapitalbedarfsplan'!$F$25)</f>
        <v>71.399999999999991</v>
      </c>
      <c r="U25" s="333">
        <f t="shared" si="3"/>
        <v>14</v>
      </c>
      <c r="V25" s="333">
        <f t="shared" ref="V25:Z25" si="5">'1. Kapitalbedarfsplan'!$C$25*(1+'1. Kapitalbedarfsplan'!$F$25)</f>
        <v>71.399999999999991</v>
      </c>
      <c r="W25" s="333">
        <f t="shared" si="5"/>
        <v>71.399999999999991</v>
      </c>
      <c r="X25" s="333">
        <f t="shared" si="5"/>
        <v>71.399999999999991</v>
      </c>
      <c r="Y25" s="333">
        <f t="shared" si="5"/>
        <v>71.399999999999991</v>
      </c>
      <c r="Z25" s="333">
        <f t="shared" si="5"/>
        <v>71.399999999999991</v>
      </c>
      <c r="AA25" s="26"/>
    </row>
    <row r="26" spans="1:27">
      <c r="A26" s="6">
        <v>20</v>
      </c>
      <c r="B26" s="342" t="s">
        <v>232</v>
      </c>
      <c r="C26" s="332">
        <f>'1. Kapitalbedarfsplan'!$C$26*(1+'1. Kapitalbedarfsplan'!$F$26)</f>
        <v>500</v>
      </c>
      <c r="D26" s="333">
        <f>'1. Kapitalbedarfsplan'!$C$26*(1+'1. Kapitalbedarfsplan'!$F$26)</f>
        <v>500</v>
      </c>
      <c r="E26" s="333">
        <f>'1. Kapitalbedarfsplan'!$C$26*(1+'1. Kapitalbedarfsplan'!$F$26)</f>
        <v>500</v>
      </c>
      <c r="F26" s="333">
        <f>'1. Kapitalbedarfsplan'!$C$26*(1+'1. Kapitalbedarfsplan'!$F$26)</f>
        <v>500</v>
      </c>
      <c r="G26" s="333">
        <f>'1. Kapitalbedarfsplan'!$C$26*(1+'1. Kapitalbedarfsplan'!$F$26)</f>
        <v>500</v>
      </c>
      <c r="H26" s="333">
        <f>'1. Kapitalbedarfsplan'!$C$26*(1+'1. Kapitalbedarfsplan'!$F$26)</f>
        <v>500</v>
      </c>
      <c r="I26" s="333">
        <f>'1. Kapitalbedarfsplan'!$C$26*(1+'1. Kapitalbedarfsplan'!$F$26)</f>
        <v>500</v>
      </c>
      <c r="J26" s="333">
        <f>'1. Kapitalbedarfsplan'!$C$26*(1+'1. Kapitalbedarfsplan'!$F$26)</f>
        <v>500</v>
      </c>
      <c r="K26" s="333">
        <f>'1. Kapitalbedarfsplan'!$C$26*(1+'1. Kapitalbedarfsplan'!$F$26)</f>
        <v>500</v>
      </c>
      <c r="L26" s="333">
        <f>'1. Kapitalbedarfsplan'!$C$26*(1+'1. Kapitalbedarfsplan'!$F$26)</f>
        <v>500</v>
      </c>
      <c r="M26" s="333">
        <f>'1. Kapitalbedarfsplan'!$C$26*(1+'1. Kapitalbedarfsplan'!$F$26)</f>
        <v>500</v>
      </c>
      <c r="N26" s="333">
        <f>'1. Kapitalbedarfsplan'!$C$26*(1+'1. Kapitalbedarfsplan'!$F$26)</f>
        <v>500</v>
      </c>
      <c r="O26" s="333">
        <f>'1. Kapitalbedarfsplan'!$C$26*(1+'1. Kapitalbedarfsplan'!$F$26)</f>
        <v>500</v>
      </c>
      <c r="P26" s="333">
        <f>'1. Kapitalbedarfsplan'!$C$26*(1+'1. Kapitalbedarfsplan'!$F$26)</f>
        <v>500</v>
      </c>
      <c r="Q26" s="333">
        <f>'1. Kapitalbedarfsplan'!$C$26*(1+'1. Kapitalbedarfsplan'!$F$26)</f>
        <v>500</v>
      </c>
      <c r="R26" s="333">
        <f>'1. Kapitalbedarfsplan'!$C$26*(1+'1. Kapitalbedarfsplan'!$F$26)</f>
        <v>500</v>
      </c>
      <c r="S26" s="333">
        <f>'1. Kapitalbedarfsplan'!$C$26*(1+'1. Kapitalbedarfsplan'!$F$26)</f>
        <v>500</v>
      </c>
      <c r="T26" s="334">
        <f>'1. Kapitalbedarfsplan'!$C$26*(1+'1. Kapitalbedarfsplan'!$F$26)</f>
        <v>500</v>
      </c>
      <c r="U26" s="333">
        <f t="shared" si="3"/>
        <v>14</v>
      </c>
      <c r="V26" s="333">
        <f t="shared" ref="V26:Z33" si="6">'1. Kapitalbedarfsplan'!$C$26*(1+'1. Kapitalbedarfsplan'!$F$26)</f>
        <v>500</v>
      </c>
      <c r="W26" s="333">
        <f t="shared" si="6"/>
        <v>500</v>
      </c>
      <c r="X26" s="333">
        <f t="shared" si="6"/>
        <v>500</v>
      </c>
      <c r="Y26" s="333">
        <f t="shared" si="6"/>
        <v>500</v>
      </c>
      <c r="Z26" s="333">
        <f t="shared" si="6"/>
        <v>500</v>
      </c>
      <c r="AA26" s="26"/>
    </row>
    <row r="27" spans="1:27">
      <c r="A27" s="6">
        <v>21</v>
      </c>
      <c r="B27" s="342" t="s">
        <v>27</v>
      </c>
      <c r="C27" s="332">
        <f>'1. Kapitalbedarfsplan'!$C$27*(1+'1. Kapitalbedarfsplan'!$F$27)</f>
        <v>160.5</v>
      </c>
      <c r="D27" s="333">
        <f>'1. Kapitalbedarfsplan'!$C$27*(1+'1. Kapitalbedarfsplan'!$F$27)</f>
        <v>160.5</v>
      </c>
      <c r="E27" s="333">
        <f>'1. Kapitalbedarfsplan'!$C$27*(1+'1. Kapitalbedarfsplan'!$F$27)</f>
        <v>160.5</v>
      </c>
      <c r="F27" s="333">
        <f>'1. Kapitalbedarfsplan'!$C$27*(1+'1. Kapitalbedarfsplan'!$F$27)</f>
        <v>160.5</v>
      </c>
      <c r="G27" s="333">
        <f>'1. Kapitalbedarfsplan'!$C$27*(1+'1. Kapitalbedarfsplan'!$F$27)</f>
        <v>160.5</v>
      </c>
      <c r="H27" s="333">
        <f>'1. Kapitalbedarfsplan'!$C$27*(1+'1. Kapitalbedarfsplan'!$F$27)</f>
        <v>160.5</v>
      </c>
      <c r="I27" s="333">
        <f>'1. Kapitalbedarfsplan'!$C$27*(1+'1. Kapitalbedarfsplan'!$F$27)</f>
        <v>160.5</v>
      </c>
      <c r="J27" s="333">
        <f>'1. Kapitalbedarfsplan'!$C$27*(1+'1. Kapitalbedarfsplan'!$F$27)</f>
        <v>160.5</v>
      </c>
      <c r="K27" s="333">
        <f>'1. Kapitalbedarfsplan'!$C$27*(1+'1. Kapitalbedarfsplan'!$F$27)</f>
        <v>160.5</v>
      </c>
      <c r="L27" s="333">
        <f>'1. Kapitalbedarfsplan'!$C$27*(1+'1. Kapitalbedarfsplan'!$F$27)</f>
        <v>160.5</v>
      </c>
      <c r="M27" s="333">
        <f>'1. Kapitalbedarfsplan'!$C$27*(1+'1. Kapitalbedarfsplan'!$F$27)</f>
        <v>160.5</v>
      </c>
      <c r="N27" s="333">
        <f>'1. Kapitalbedarfsplan'!$C$27*(1+'1. Kapitalbedarfsplan'!$F$27)</f>
        <v>160.5</v>
      </c>
      <c r="O27" s="333">
        <f>'1. Kapitalbedarfsplan'!$C$27*(1+'1. Kapitalbedarfsplan'!$F$27)</f>
        <v>160.5</v>
      </c>
      <c r="P27" s="333">
        <f>'1. Kapitalbedarfsplan'!$C$27*(1+'1. Kapitalbedarfsplan'!$F$27)</f>
        <v>160.5</v>
      </c>
      <c r="Q27" s="333">
        <f>'1. Kapitalbedarfsplan'!$C$27*(1+'1. Kapitalbedarfsplan'!$F$27)</f>
        <v>160.5</v>
      </c>
      <c r="R27" s="333">
        <f>'1. Kapitalbedarfsplan'!$C$27*(1+'1. Kapitalbedarfsplan'!$F$27)</f>
        <v>160.5</v>
      </c>
      <c r="S27" s="333">
        <f>'1. Kapitalbedarfsplan'!$C$27*(1+'1. Kapitalbedarfsplan'!$F$27)</f>
        <v>160.5</v>
      </c>
      <c r="T27" s="334">
        <f>'1. Kapitalbedarfsplan'!$C$27*(1+'1. Kapitalbedarfsplan'!$F$27)</f>
        <v>160.5</v>
      </c>
      <c r="U27" s="333">
        <f t="shared" si="3"/>
        <v>14</v>
      </c>
      <c r="V27" s="333">
        <f t="shared" si="6"/>
        <v>500</v>
      </c>
      <c r="W27" s="333">
        <f t="shared" si="6"/>
        <v>500</v>
      </c>
      <c r="X27" s="333">
        <f t="shared" si="6"/>
        <v>500</v>
      </c>
      <c r="Y27" s="333">
        <f t="shared" si="6"/>
        <v>500</v>
      </c>
      <c r="Z27" s="333">
        <f t="shared" si="6"/>
        <v>500</v>
      </c>
      <c r="AA27" s="26"/>
    </row>
    <row r="28" spans="1:27">
      <c r="A28" s="6">
        <v>22</v>
      </c>
      <c r="B28" s="342" t="s">
        <v>233</v>
      </c>
      <c r="C28" s="332">
        <f>'1. Kapitalbedarfsplan'!$C$28*(1+'1. Kapitalbedarfsplan'!$F$28)</f>
        <v>357</v>
      </c>
      <c r="D28" s="333">
        <f>'1. Kapitalbedarfsplan'!$C$28*(1+'1. Kapitalbedarfsplan'!$F$28)</f>
        <v>357</v>
      </c>
      <c r="E28" s="333">
        <f>'1. Kapitalbedarfsplan'!$C$28*(1+'1. Kapitalbedarfsplan'!$F$28)</f>
        <v>357</v>
      </c>
      <c r="F28" s="333">
        <f>'1. Kapitalbedarfsplan'!$C$28*(1+'1. Kapitalbedarfsplan'!$F$28)</f>
        <v>357</v>
      </c>
      <c r="G28" s="333">
        <f>'1. Kapitalbedarfsplan'!$C$28*(1+'1. Kapitalbedarfsplan'!$F$28)</f>
        <v>357</v>
      </c>
      <c r="H28" s="333">
        <f>'1. Kapitalbedarfsplan'!$C$28*(1+'1. Kapitalbedarfsplan'!$F$28)</f>
        <v>357</v>
      </c>
      <c r="I28" s="333">
        <f>'1. Kapitalbedarfsplan'!$C$28*(1+'1. Kapitalbedarfsplan'!$F$28)</f>
        <v>357</v>
      </c>
      <c r="J28" s="333">
        <f>'1. Kapitalbedarfsplan'!$C$28*(1+'1. Kapitalbedarfsplan'!$F$28)</f>
        <v>357</v>
      </c>
      <c r="K28" s="333">
        <f>'1. Kapitalbedarfsplan'!$C$28*(1+'1. Kapitalbedarfsplan'!$F$28)</f>
        <v>357</v>
      </c>
      <c r="L28" s="333">
        <f>'1. Kapitalbedarfsplan'!$C$28*(1+'1. Kapitalbedarfsplan'!$F$28)</f>
        <v>357</v>
      </c>
      <c r="M28" s="333">
        <f>'1. Kapitalbedarfsplan'!$C$28*(1+'1. Kapitalbedarfsplan'!$F$28)</f>
        <v>357</v>
      </c>
      <c r="N28" s="333">
        <f>'1. Kapitalbedarfsplan'!$C$28*(1+'1. Kapitalbedarfsplan'!$F$28)</f>
        <v>357</v>
      </c>
      <c r="O28" s="333">
        <f>'1. Kapitalbedarfsplan'!$C$28*(1+'1. Kapitalbedarfsplan'!$F$28)</f>
        <v>357</v>
      </c>
      <c r="P28" s="333">
        <f>'1. Kapitalbedarfsplan'!$C$28*(1+'1. Kapitalbedarfsplan'!$F$28)</f>
        <v>357</v>
      </c>
      <c r="Q28" s="333">
        <f>'1. Kapitalbedarfsplan'!$C$28*(1+'1. Kapitalbedarfsplan'!$F$28)</f>
        <v>357</v>
      </c>
      <c r="R28" s="333">
        <f>'1. Kapitalbedarfsplan'!$C$28*(1+'1. Kapitalbedarfsplan'!$F$28)</f>
        <v>357</v>
      </c>
      <c r="S28" s="333">
        <f>'1. Kapitalbedarfsplan'!$C$28*(1+'1. Kapitalbedarfsplan'!$F$28)</f>
        <v>357</v>
      </c>
      <c r="T28" s="334">
        <f>'1. Kapitalbedarfsplan'!$C$28*(1+'1. Kapitalbedarfsplan'!$F$28)</f>
        <v>357</v>
      </c>
      <c r="U28" s="333">
        <f t="shared" si="3"/>
        <v>14</v>
      </c>
      <c r="V28" s="333">
        <f t="shared" si="6"/>
        <v>500</v>
      </c>
      <c r="W28" s="333">
        <f t="shared" si="6"/>
        <v>500</v>
      </c>
      <c r="X28" s="333">
        <f t="shared" si="6"/>
        <v>500</v>
      </c>
      <c r="Y28" s="333">
        <f t="shared" si="6"/>
        <v>500</v>
      </c>
      <c r="Z28" s="333">
        <f t="shared" si="6"/>
        <v>500</v>
      </c>
      <c r="AA28" s="26"/>
    </row>
    <row r="29" spans="1:27">
      <c r="A29" s="6">
        <v>23</v>
      </c>
      <c r="B29" s="342" t="s">
        <v>234</v>
      </c>
      <c r="C29" s="332">
        <f>'1. Kapitalbedarfsplan'!$C$29*(1+'1. Kapitalbedarfsplan'!$F$29)</f>
        <v>595</v>
      </c>
      <c r="D29" s="333">
        <f>'1. Kapitalbedarfsplan'!$C$29*(1+'1. Kapitalbedarfsplan'!$F$29)</f>
        <v>595</v>
      </c>
      <c r="E29" s="333">
        <f>'1. Kapitalbedarfsplan'!$C$29*(1+'1. Kapitalbedarfsplan'!$F$29)</f>
        <v>595</v>
      </c>
      <c r="F29" s="333">
        <f>'1. Kapitalbedarfsplan'!$C$29*(1+'1. Kapitalbedarfsplan'!$F$29)</f>
        <v>595</v>
      </c>
      <c r="G29" s="333">
        <f>'1. Kapitalbedarfsplan'!$C$29*(1+'1. Kapitalbedarfsplan'!$F$29)</f>
        <v>595</v>
      </c>
      <c r="H29" s="333">
        <f>'1. Kapitalbedarfsplan'!$C$29*(1+'1. Kapitalbedarfsplan'!$F$29)</f>
        <v>595</v>
      </c>
      <c r="I29" s="333">
        <f>'1. Kapitalbedarfsplan'!$C$29*(1+'1. Kapitalbedarfsplan'!$F$29)</f>
        <v>595</v>
      </c>
      <c r="J29" s="333">
        <f>'1. Kapitalbedarfsplan'!$C$29*(1+'1. Kapitalbedarfsplan'!$F$29)</f>
        <v>595</v>
      </c>
      <c r="K29" s="333">
        <f>'1. Kapitalbedarfsplan'!$C$29*(1+'1. Kapitalbedarfsplan'!$F$29)</f>
        <v>595</v>
      </c>
      <c r="L29" s="333">
        <f>'1. Kapitalbedarfsplan'!$C$29*(1+'1. Kapitalbedarfsplan'!$F$29)</f>
        <v>595</v>
      </c>
      <c r="M29" s="333">
        <f>'1. Kapitalbedarfsplan'!$C$29*(1+'1. Kapitalbedarfsplan'!$F$29)</f>
        <v>595</v>
      </c>
      <c r="N29" s="333">
        <f>'1. Kapitalbedarfsplan'!$C$29*(1+'1. Kapitalbedarfsplan'!$F$29)</f>
        <v>595</v>
      </c>
      <c r="O29" s="333">
        <f>'1. Kapitalbedarfsplan'!$C$29*(1+'1. Kapitalbedarfsplan'!$F$29)</f>
        <v>595</v>
      </c>
      <c r="P29" s="333">
        <f>'1. Kapitalbedarfsplan'!$C$29*(1+'1. Kapitalbedarfsplan'!$F$29)</f>
        <v>595</v>
      </c>
      <c r="Q29" s="333">
        <f>'1. Kapitalbedarfsplan'!$C$29*(1+'1. Kapitalbedarfsplan'!$F$29)</f>
        <v>595</v>
      </c>
      <c r="R29" s="333">
        <f>'1. Kapitalbedarfsplan'!$C$29*(1+'1. Kapitalbedarfsplan'!$F$29)</f>
        <v>595</v>
      </c>
      <c r="S29" s="333">
        <f>'1. Kapitalbedarfsplan'!$C$29*(1+'1. Kapitalbedarfsplan'!$F$29)</f>
        <v>595</v>
      </c>
      <c r="T29" s="334">
        <f>'1. Kapitalbedarfsplan'!$C$29*(1+'1. Kapitalbedarfsplan'!$F$29)</f>
        <v>595</v>
      </c>
      <c r="U29" s="333">
        <f t="shared" si="3"/>
        <v>14</v>
      </c>
      <c r="V29" s="333">
        <f t="shared" si="6"/>
        <v>500</v>
      </c>
      <c r="W29" s="333">
        <f t="shared" si="6"/>
        <v>500</v>
      </c>
      <c r="X29" s="333">
        <f t="shared" si="6"/>
        <v>500</v>
      </c>
      <c r="Y29" s="333">
        <f t="shared" si="6"/>
        <v>500</v>
      </c>
      <c r="Z29" s="333">
        <f t="shared" si="6"/>
        <v>500</v>
      </c>
      <c r="AA29" s="26"/>
    </row>
    <row r="30" spans="1:27">
      <c r="A30" s="6">
        <v>24</v>
      </c>
      <c r="B30" s="342" t="s">
        <v>249</v>
      </c>
      <c r="C30" s="332">
        <f>'1. Kapitalbedarfsplan'!$C$30*(1+'1. Kapitalbedarfsplan'!$F$30)</f>
        <v>178.5</v>
      </c>
      <c r="D30" s="333">
        <f>'1. Kapitalbedarfsplan'!$C$30*(1+'1. Kapitalbedarfsplan'!$F$30)</f>
        <v>178.5</v>
      </c>
      <c r="E30" s="333">
        <f>'1. Kapitalbedarfsplan'!$C$30*(1+'1. Kapitalbedarfsplan'!$F$30)</f>
        <v>178.5</v>
      </c>
      <c r="F30" s="333">
        <f>'1. Kapitalbedarfsplan'!$C$30*(1+'1. Kapitalbedarfsplan'!$F$30)</f>
        <v>178.5</v>
      </c>
      <c r="G30" s="333">
        <f>'1. Kapitalbedarfsplan'!$C$30*(1+'1. Kapitalbedarfsplan'!$F$30)</f>
        <v>178.5</v>
      </c>
      <c r="H30" s="333">
        <f>'1. Kapitalbedarfsplan'!$C$30*(1+'1. Kapitalbedarfsplan'!$F$30)</f>
        <v>178.5</v>
      </c>
      <c r="I30" s="333">
        <f>'1. Kapitalbedarfsplan'!$C$30*(1+'1. Kapitalbedarfsplan'!$F$30)</f>
        <v>178.5</v>
      </c>
      <c r="J30" s="333">
        <f>'1. Kapitalbedarfsplan'!$C$30*(1+'1. Kapitalbedarfsplan'!$F$30)</f>
        <v>178.5</v>
      </c>
      <c r="K30" s="333">
        <f>'1. Kapitalbedarfsplan'!$C$30*(1+'1. Kapitalbedarfsplan'!$F$30)</f>
        <v>178.5</v>
      </c>
      <c r="L30" s="333">
        <f>'1. Kapitalbedarfsplan'!$C$30*(1+'1. Kapitalbedarfsplan'!$F$30)</f>
        <v>178.5</v>
      </c>
      <c r="M30" s="333">
        <f>'1. Kapitalbedarfsplan'!$C$30*(1+'1. Kapitalbedarfsplan'!$F$30)</f>
        <v>178.5</v>
      </c>
      <c r="N30" s="333">
        <f>'1. Kapitalbedarfsplan'!$C$30*(1+'1. Kapitalbedarfsplan'!$F$30)</f>
        <v>178.5</v>
      </c>
      <c r="O30" s="333">
        <f>'1. Kapitalbedarfsplan'!$C$30*(1+'1. Kapitalbedarfsplan'!$F$30)</f>
        <v>178.5</v>
      </c>
      <c r="P30" s="333">
        <f>'1. Kapitalbedarfsplan'!$C$30*(1+'1. Kapitalbedarfsplan'!$F$30)</f>
        <v>178.5</v>
      </c>
      <c r="Q30" s="333">
        <f>'1. Kapitalbedarfsplan'!$C$30*(1+'1. Kapitalbedarfsplan'!$F$30)</f>
        <v>178.5</v>
      </c>
      <c r="R30" s="333">
        <f>'1. Kapitalbedarfsplan'!$C$30*(1+'1. Kapitalbedarfsplan'!$F$30)</f>
        <v>178.5</v>
      </c>
      <c r="S30" s="333">
        <f>'1. Kapitalbedarfsplan'!$C$30*(1+'1. Kapitalbedarfsplan'!$F$30)</f>
        <v>178.5</v>
      </c>
      <c r="T30" s="334">
        <f>'1. Kapitalbedarfsplan'!$C$30*(1+'1. Kapitalbedarfsplan'!$F$30)</f>
        <v>178.5</v>
      </c>
      <c r="U30" s="333">
        <f t="shared" si="3"/>
        <v>14</v>
      </c>
      <c r="V30" s="333">
        <f t="shared" si="6"/>
        <v>500</v>
      </c>
      <c r="W30" s="333">
        <f t="shared" si="6"/>
        <v>500</v>
      </c>
      <c r="X30" s="333">
        <f t="shared" si="6"/>
        <v>500</v>
      </c>
      <c r="Y30" s="333">
        <f t="shared" si="6"/>
        <v>500</v>
      </c>
      <c r="Z30" s="333">
        <f t="shared" si="6"/>
        <v>500</v>
      </c>
      <c r="AA30" s="26"/>
    </row>
    <row r="31" spans="1:27">
      <c r="A31" s="6">
        <v>25</v>
      </c>
      <c r="B31" s="342" t="s">
        <v>236</v>
      </c>
      <c r="C31" s="332">
        <f>'1. Kapitalbedarfsplan'!$C$31*(1+'1. Kapitalbedarfsplan'!$F$31)</f>
        <v>107.1</v>
      </c>
      <c r="D31" s="333">
        <f>'1. Kapitalbedarfsplan'!$C$31*(1+'1. Kapitalbedarfsplan'!$F$31)</f>
        <v>107.1</v>
      </c>
      <c r="E31" s="333">
        <f>'1. Kapitalbedarfsplan'!$C$31*(1+'1. Kapitalbedarfsplan'!$F$31)</f>
        <v>107.1</v>
      </c>
      <c r="F31" s="333">
        <f>'1. Kapitalbedarfsplan'!$C$31*(1+'1. Kapitalbedarfsplan'!$F$31)</f>
        <v>107.1</v>
      </c>
      <c r="G31" s="333">
        <f>'1. Kapitalbedarfsplan'!$C$31*(1+'1. Kapitalbedarfsplan'!$F$31)</f>
        <v>107.1</v>
      </c>
      <c r="H31" s="333">
        <f>'1. Kapitalbedarfsplan'!$C$31*(1+'1. Kapitalbedarfsplan'!$F$31)</f>
        <v>107.1</v>
      </c>
      <c r="I31" s="333">
        <f>'1. Kapitalbedarfsplan'!$C$31*(1+'1. Kapitalbedarfsplan'!$F$31)</f>
        <v>107.1</v>
      </c>
      <c r="J31" s="333">
        <f>'1. Kapitalbedarfsplan'!$C$31*(1+'1. Kapitalbedarfsplan'!$F$31)</f>
        <v>107.1</v>
      </c>
      <c r="K31" s="333">
        <f>'1. Kapitalbedarfsplan'!$C$31*(1+'1. Kapitalbedarfsplan'!$F$31)</f>
        <v>107.1</v>
      </c>
      <c r="L31" s="333">
        <f>'1. Kapitalbedarfsplan'!$C$31*(1+'1. Kapitalbedarfsplan'!$F$31)</f>
        <v>107.1</v>
      </c>
      <c r="M31" s="333">
        <f>'1. Kapitalbedarfsplan'!$C$31*(1+'1. Kapitalbedarfsplan'!$F$31)</f>
        <v>107.1</v>
      </c>
      <c r="N31" s="333">
        <f>'1. Kapitalbedarfsplan'!$C$31*(1+'1. Kapitalbedarfsplan'!$F$31)</f>
        <v>107.1</v>
      </c>
      <c r="O31" s="333">
        <f>'1. Kapitalbedarfsplan'!$C$31*(1+'1. Kapitalbedarfsplan'!$F$31)</f>
        <v>107.1</v>
      </c>
      <c r="P31" s="333">
        <f>'1. Kapitalbedarfsplan'!$C$31*(1+'1. Kapitalbedarfsplan'!$F$31)</f>
        <v>107.1</v>
      </c>
      <c r="Q31" s="333">
        <f>'1. Kapitalbedarfsplan'!$C$31*(1+'1. Kapitalbedarfsplan'!$F$31)</f>
        <v>107.1</v>
      </c>
      <c r="R31" s="333">
        <f>'1. Kapitalbedarfsplan'!$C$31*(1+'1. Kapitalbedarfsplan'!$F$31)</f>
        <v>107.1</v>
      </c>
      <c r="S31" s="333">
        <f>'1. Kapitalbedarfsplan'!$C$31*(1+'1. Kapitalbedarfsplan'!$F$31)</f>
        <v>107.1</v>
      </c>
      <c r="T31" s="334">
        <f>'1. Kapitalbedarfsplan'!$C$31*(1+'1. Kapitalbedarfsplan'!$F$31)</f>
        <v>107.1</v>
      </c>
      <c r="U31" s="333">
        <f t="shared" si="3"/>
        <v>14</v>
      </c>
      <c r="V31" s="333">
        <f t="shared" si="6"/>
        <v>500</v>
      </c>
      <c r="W31" s="333">
        <f t="shared" si="6"/>
        <v>500</v>
      </c>
      <c r="X31" s="333">
        <f t="shared" si="6"/>
        <v>500</v>
      </c>
      <c r="Y31" s="333">
        <f t="shared" si="6"/>
        <v>500</v>
      </c>
      <c r="Z31" s="333">
        <f t="shared" si="6"/>
        <v>500</v>
      </c>
      <c r="AA31" s="26"/>
    </row>
    <row r="32" spans="1:27">
      <c r="A32" s="6">
        <v>26</v>
      </c>
      <c r="B32" s="342" t="s">
        <v>237</v>
      </c>
      <c r="C32" s="332">
        <f>'1. Kapitalbedarfsplan'!$C$32*(1+'1. Kapitalbedarfsplan'!$F$32)</f>
        <v>833</v>
      </c>
      <c r="D32" s="333">
        <f>'1. Kapitalbedarfsplan'!$C$32*(1+'1. Kapitalbedarfsplan'!$F$32)</f>
        <v>833</v>
      </c>
      <c r="E32" s="333">
        <f>'1. Kapitalbedarfsplan'!$C$32*(1+'1. Kapitalbedarfsplan'!$F$32)</f>
        <v>833</v>
      </c>
      <c r="F32" s="333">
        <f>'1. Kapitalbedarfsplan'!$C$32*(1+'1. Kapitalbedarfsplan'!$F$32)</f>
        <v>833</v>
      </c>
      <c r="G32" s="333">
        <f>'1. Kapitalbedarfsplan'!$C$32*(1+'1. Kapitalbedarfsplan'!$F$32)</f>
        <v>833</v>
      </c>
      <c r="H32" s="333">
        <f>'1. Kapitalbedarfsplan'!$C$32*(1+'1. Kapitalbedarfsplan'!$F$32)</f>
        <v>833</v>
      </c>
      <c r="I32" s="333">
        <f>'1. Kapitalbedarfsplan'!$C$32*(1+'1. Kapitalbedarfsplan'!$F$32)</f>
        <v>833</v>
      </c>
      <c r="J32" s="333">
        <f>'1. Kapitalbedarfsplan'!$C$32*(1+'1. Kapitalbedarfsplan'!$F$32)</f>
        <v>833</v>
      </c>
      <c r="K32" s="333">
        <f>'1. Kapitalbedarfsplan'!$C$32*(1+'1. Kapitalbedarfsplan'!$F$32)</f>
        <v>833</v>
      </c>
      <c r="L32" s="333">
        <f>'1. Kapitalbedarfsplan'!$C$32*(1+'1. Kapitalbedarfsplan'!$F$32)</f>
        <v>833</v>
      </c>
      <c r="M32" s="333">
        <f>'1. Kapitalbedarfsplan'!$C$32*(1+'1. Kapitalbedarfsplan'!$F$32)</f>
        <v>833</v>
      </c>
      <c r="N32" s="333">
        <f>'1. Kapitalbedarfsplan'!$C$32*(1+'1. Kapitalbedarfsplan'!$F$32)</f>
        <v>833</v>
      </c>
      <c r="O32" s="333">
        <f>'1. Kapitalbedarfsplan'!$C$32*(1+'1. Kapitalbedarfsplan'!$F$32)</f>
        <v>833</v>
      </c>
      <c r="P32" s="333">
        <f>'1. Kapitalbedarfsplan'!$C$32*(1+'1. Kapitalbedarfsplan'!$F$32)</f>
        <v>833</v>
      </c>
      <c r="Q32" s="333">
        <f>'1. Kapitalbedarfsplan'!$C$32*(1+'1. Kapitalbedarfsplan'!$F$32)</f>
        <v>833</v>
      </c>
      <c r="R32" s="333">
        <f>'1. Kapitalbedarfsplan'!$C$32*(1+'1. Kapitalbedarfsplan'!$F$32)</f>
        <v>833</v>
      </c>
      <c r="S32" s="333">
        <f>'1. Kapitalbedarfsplan'!$C$32*(1+'1. Kapitalbedarfsplan'!$F$32)</f>
        <v>833</v>
      </c>
      <c r="T32" s="334">
        <f>'1. Kapitalbedarfsplan'!$C$32*(1+'1. Kapitalbedarfsplan'!$F$32)</f>
        <v>833</v>
      </c>
      <c r="U32" s="333">
        <f>'1. Kapitalbedarfsplan'!$C$32*(1+'1. Kapitalbedarfsplan'!$F$32)</f>
        <v>833</v>
      </c>
      <c r="V32" s="333">
        <f>'1. Kapitalbedarfsplan'!$C$32*(1+'1. Kapitalbedarfsplan'!$F$32)</f>
        <v>833</v>
      </c>
      <c r="W32" s="333">
        <f>'1. Kapitalbedarfsplan'!$C$32*(1+'1. Kapitalbedarfsplan'!$F$32)</f>
        <v>833</v>
      </c>
      <c r="X32" s="333">
        <f>'1. Kapitalbedarfsplan'!$C$32*(1+'1. Kapitalbedarfsplan'!$F$32)</f>
        <v>833</v>
      </c>
      <c r="Y32" s="333">
        <f>'1. Kapitalbedarfsplan'!$C$32*(1+'1. Kapitalbedarfsplan'!$F$32)</f>
        <v>833</v>
      </c>
      <c r="Z32" s="333">
        <f>'1. Kapitalbedarfsplan'!$C$32*(1+'1. Kapitalbedarfsplan'!$F$32)</f>
        <v>833</v>
      </c>
      <c r="AA32" s="26"/>
    </row>
    <row r="33" spans="1:27">
      <c r="A33" s="6">
        <v>27</v>
      </c>
      <c r="B33" s="342" t="s">
        <v>238</v>
      </c>
      <c r="C33" s="332">
        <f>'1. Kapitalbedarfsplan'!$C$33*(1+'1. Kapitalbedarfsplan'!$F$33)</f>
        <v>3213</v>
      </c>
      <c r="D33" s="333">
        <f>'1. Kapitalbedarfsplan'!$C$33*(1+'1. Kapitalbedarfsplan'!$F$33)</f>
        <v>3213</v>
      </c>
      <c r="E33" s="333">
        <f>'1. Kapitalbedarfsplan'!$C$33*(1+'1. Kapitalbedarfsplan'!$F$33)</f>
        <v>3213</v>
      </c>
      <c r="F33" s="333">
        <f>'1. Kapitalbedarfsplan'!$C$33*(1+'1. Kapitalbedarfsplan'!$F$33)</f>
        <v>3213</v>
      </c>
      <c r="G33" s="333">
        <f>'1. Kapitalbedarfsplan'!$C$33*(1+'1. Kapitalbedarfsplan'!$F$33)</f>
        <v>3213</v>
      </c>
      <c r="H33" s="333">
        <f>'1. Kapitalbedarfsplan'!$C$33*(1+'1. Kapitalbedarfsplan'!$F$33)</f>
        <v>3213</v>
      </c>
      <c r="I33" s="333">
        <f>'1. Kapitalbedarfsplan'!$C$33*(1+'1. Kapitalbedarfsplan'!$F$33)</f>
        <v>3213</v>
      </c>
      <c r="J33" s="333">
        <f>'1. Kapitalbedarfsplan'!$C$33*(1+'1. Kapitalbedarfsplan'!$F$33)</f>
        <v>3213</v>
      </c>
      <c r="K33" s="333">
        <f>'1. Kapitalbedarfsplan'!$C$33*(1+'1. Kapitalbedarfsplan'!$F$33)</f>
        <v>3213</v>
      </c>
      <c r="L33" s="333">
        <f>'1. Kapitalbedarfsplan'!$C$33*(1+'1. Kapitalbedarfsplan'!$F$33)</f>
        <v>3213</v>
      </c>
      <c r="M33" s="333">
        <f>'1. Kapitalbedarfsplan'!$C$33*(1+'1. Kapitalbedarfsplan'!$F$33)</f>
        <v>3213</v>
      </c>
      <c r="N33" s="333">
        <f>'1. Kapitalbedarfsplan'!$C$33*(1+'1. Kapitalbedarfsplan'!$F$33)</f>
        <v>3213</v>
      </c>
      <c r="O33" s="333">
        <f>'1. Kapitalbedarfsplan'!$C$33*(1+'1. Kapitalbedarfsplan'!$F$33)</f>
        <v>3213</v>
      </c>
      <c r="P33" s="333">
        <f>'1. Kapitalbedarfsplan'!$C$33*(1+'1. Kapitalbedarfsplan'!$F$33)</f>
        <v>3213</v>
      </c>
      <c r="Q33" s="333">
        <f>'1. Kapitalbedarfsplan'!$C$33*(1+'1. Kapitalbedarfsplan'!$F$33)</f>
        <v>3213</v>
      </c>
      <c r="R33" s="333">
        <f>'1. Kapitalbedarfsplan'!$C$33*(1+'1. Kapitalbedarfsplan'!$F$33)</f>
        <v>3213</v>
      </c>
      <c r="S33" s="333">
        <f>'1. Kapitalbedarfsplan'!$C$33*(1+'1. Kapitalbedarfsplan'!$F$33)</f>
        <v>3213</v>
      </c>
      <c r="T33" s="334">
        <f>'1. Kapitalbedarfsplan'!$C$33*(1+'1. Kapitalbedarfsplan'!$F$33)</f>
        <v>3213</v>
      </c>
      <c r="U33" s="333">
        <f t="shared" si="3"/>
        <v>14</v>
      </c>
      <c r="V33" s="333">
        <f t="shared" si="6"/>
        <v>500</v>
      </c>
      <c r="W33" s="333">
        <f t="shared" si="6"/>
        <v>500</v>
      </c>
      <c r="X33" s="333">
        <f t="shared" si="6"/>
        <v>500</v>
      </c>
      <c r="Y33" s="333">
        <f t="shared" si="6"/>
        <v>500</v>
      </c>
      <c r="Z33" s="333">
        <f t="shared" si="6"/>
        <v>500</v>
      </c>
      <c r="AA33" s="26"/>
    </row>
    <row r="34" spans="1:27">
      <c r="A34" s="6">
        <v>28</v>
      </c>
      <c r="B34" s="342" t="s">
        <v>34</v>
      </c>
      <c r="C34" s="332">
        <f>'1. Kapitalbedarfsplan'!$C$34*(1+'1. Kapitalbedarfsplan'!$F$34)</f>
        <v>4760</v>
      </c>
      <c r="D34" s="333">
        <f>'1. Kapitalbedarfsplan'!$C$34*(1+'1. Kapitalbedarfsplan'!$F$34)</f>
        <v>4760</v>
      </c>
      <c r="E34" s="333">
        <f>'1. Kapitalbedarfsplan'!$C$34*(1+'1. Kapitalbedarfsplan'!$F$34)</f>
        <v>4760</v>
      </c>
      <c r="F34" s="333">
        <f>'1. Kapitalbedarfsplan'!$C$34*(1+'1. Kapitalbedarfsplan'!$F$34)</f>
        <v>4760</v>
      </c>
      <c r="G34" s="333">
        <f>'1. Kapitalbedarfsplan'!$C$34*(1+'1. Kapitalbedarfsplan'!$F$34)</f>
        <v>4760</v>
      </c>
      <c r="H34" s="333">
        <f>'1. Kapitalbedarfsplan'!$C$34*(1+'1. Kapitalbedarfsplan'!$F$34)</f>
        <v>4760</v>
      </c>
      <c r="I34" s="333">
        <f>'1. Kapitalbedarfsplan'!$C$34*(1+'1. Kapitalbedarfsplan'!$F$34)</f>
        <v>4760</v>
      </c>
      <c r="J34" s="333">
        <f>'1. Kapitalbedarfsplan'!$C$34*(1+'1. Kapitalbedarfsplan'!$F$34)</f>
        <v>4760</v>
      </c>
      <c r="K34" s="333">
        <f>'1. Kapitalbedarfsplan'!$C$34*(1+'1. Kapitalbedarfsplan'!$F$34)</f>
        <v>4760</v>
      </c>
      <c r="L34" s="333">
        <f>'1. Kapitalbedarfsplan'!$C$34*(1+'1. Kapitalbedarfsplan'!$F$34)</f>
        <v>4760</v>
      </c>
      <c r="M34" s="333">
        <f>'1. Kapitalbedarfsplan'!$C$34*(1+'1. Kapitalbedarfsplan'!$F$34)</f>
        <v>4760</v>
      </c>
      <c r="N34" s="333">
        <f>'1. Kapitalbedarfsplan'!$C$34*(1+'1. Kapitalbedarfsplan'!$F$34)</f>
        <v>4760</v>
      </c>
      <c r="O34" s="333">
        <f>'1. Kapitalbedarfsplan'!$C$34*(1+'1. Kapitalbedarfsplan'!$F$34)</f>
        <v>4760</v>
      </c>
      <c r="P34" s="333">
        <f>'1. Kapitalbedarfsplan'!$C$34*(1+'1. Kapitalbedarfsplan'!$F$34)</f>
        <v>4760</v>
      </c>
      <c r="Q34" s="333">
        <f>'1. Kapitalbedarfsplan'!$C$34*(1+'1. Kapitalbedarfsplan'!$F$34)</f>
        <v>4760</v>
      </c>
      <c r="R34" s="333">
        <f>'1. Kapitalbedarfsplan'!$C$34*(1+'1. Kapitalbedarfsplan'!$F$34)</f>
        <v>4760</v>
      </c>
      <c r="S34" s="333">
        <f>'1. Kapitalbedarfsplan'!$C$34*(1+'1. Kapitalbedarfsplan'!$F$34)</f>
        <v>4760</v>
      </c>
      <c r="T34" s="334">
        <f>'1. Kapitalbedarfsplan'!$C$34*(1+'1. Kapitalbedarfsplan'!$F$34)</f>
        <v>4760</v>
      </c>
      <c r="U34" s="333">
        <f>'1. Kapitalbedarfsplan'!$C$34*(1+'1. Kapitalbedarfsplan'!$F$34)</f>
        <v>4760</v>
      </c>
      <c r="V34" s="333">
        <f>'1. Kapitalbedarfsplan'!$C$34*(1+'1. Kapitalbedarfsplan'!$F$34)</f>
        <v>4760</v>
      </c>
      <c r="W34" s="333">
        <f>'1. Kapitalbedarfsplan'!$C$34*(1+'1. Kapitalbedarfsplan'!$F$34)</f>
        <v>4760</v>
      </c>
      <c r="X34" s="333">
        <f>'1. Kapitalbedarfsplan'!$C$34*(1+'1. Kapitalbedarfsplan'!$F$34)</f>
        <v>4760</v>
      </c>
      <c r="Y34" s="333">
        <f>'1. Kapitalbedarfsplan'!$C$34*(1+'1. Kapitalbedarfsplan'!$F$34)</f>
        <v>4760</v>
      </c>
      <c r="Z34" s="333">
        <f>'1. Kapitalbedarfsplan'!$C$34*(1+'1. Kapitalbedarfsplan'!$F$34)</f>
        <v>4760</v>
      </c>
      <c r="AA34" s="26"/>
    </row>
    <row r="35" spans="1:27">
      <c r="A35" s="6">
        <v>29</v>
      </c>
      <c r="B35" s="342" t="s">
        <v>239</v>
      </c>
      <c r="C35" s="332">
        <f>'1. Kapitalbedarfsplan'!$C$35*(1+'1. Kapitalbedarfsplan'!$F$35)</f>
        <v>60</v>
      </c>
      <c r="D35" s="333">
        <f>'1. Kapitalbedarfsplan'!$C$35*(1+'1. Kapitalbedarfsplan'!$F$35)</f>
        <v>60</v>
      </c>
      <c r="E35" s="333">
        <f>'1. Kapitalbedarfsplan'!$C$35*(1+'1. Kapitalbedarfsplan'!$F$35)</f>
        <v>60</v>
      </c>
      <c r="F35" s="333">
        <f>'1. Kapitalbedarfsplan'!$C$35*(1+'1. Kapitalbedarfsplan'!$F$35)</f>
        <v>60</v>
      </c>
      <c r="G35" s="333">
        <f>'1. Kapitalbedarfsplan'!$C$35*(1+'1. Kapitalbedarfsplan'!$F$35)</f>
        <v>60</v>
      </c>
      <c r="H35" s="333">
        <f>'1. Kapitalbedarfsplan'!$C$35*(1+'1. Kapitalbedarfsplan'!$F$35)</f>
        <v>60</v>
      </c>
      <c r="I35" s="333">
        <f>'1. Kapitalbedarfsplan'!$C$35*(1+'1. Kapitalbedarfsplan'!$F$35)</f>
        <v>60</v>
      </c>
      <c r="J35" s="333">
        <f>'1. Kapitalbedarfsplan'!$C$35*(1+'1. Kapitalbedarfsplan'!$F$35)</f>
        <v>60</v>
      </c>
      <c r="K35" s="333">
        <f>'1. Kapitalbedarfsplan'!$C$35*(1+'1. Kapitalbedarfsplan'!$F$35)</f>
        <v>60</v>
      </c>
      <c r="L35" s="333">
        <f>'1. Kapitalbedarfsplan'!$C$35*(1+'1. Kapitalbedarfsplan'!$F$35)</f>
        <v>60</v>
      </c>
      <c r="M35" s="333">
        <f>'1. Kapitalbedarfsplan'!$C$35*(1+'1. Kapitalbedarfsplan'!$F$35)</f>
        <v>60</v>
      </c>
      <c r="N35" s="333">
        <f>'1. Kapitalbedarfsplan'!$C$35*(1+'1. Kapitalbedarfsplan'!$F$35)</f>
        <v>60</v>
      </c>
      <c r="O35" s="333">
        <f>'1. Kapitalbedarfsplan'!$C$35*(1+'1. Kapitalbedarfsplan'!$F$35)</f>
        <v>60</v>
      </c>
      <c r="P35" s="333">
        <f>'1. Kapitalbedarfsplan'!$C$35*(1+'1. Kapitalbedarfsplan'!$F$35)</f>
        <v>60</v>
      </c>
      <c r="Q35" s="333">
        <f>'1. Kapitalbedarfsplan'!$C$35*(1+'1. Kapitalbedarfsplan'!$F$35)</f>
        <v>60</v>
      </c>
      <c r="R35" s="333">
        <f>'1. Kapitalbedarfsplan'!$C$35*(1+'1. Kapitalbedarfsplan'!$F$35)</f>
        <v>60</v>
      </c>
      <c r="S35" s="333">
        <f>'1. Kapitalbedarfsplan'!$C$35*(1+'1. Kapitalbedarfsplan'!$F$35)</f>
        <v>60</v>
      </c>
      <c r="T35" s="334">
        <f>'1. Kapitalbedarfsplan'!$C$35*(1+'1. Kapitalbedarfsplan'!$F$35)</f>
        <v>60</v>
      </c>
      <c r="U35" s="333">
        <f>'1. Kapitalbedarfsplan'!$C$35*(1+'1. Kapitalbedarfsplan'!$F$35)</f>
        <v>60</v>
      </c>
      <c r="V35" s="333">
        <f t="shared" ref="V35:Z36" si="7">'1. Kapitalbedarfsplan'!$C$35*(1+'1. Kapitalbedarfsplan'!$F$35)</f>
        <v>60</v>
      </c>
      <c r="W35" s="333">
        <f t="shared" si="7"/>
        <v>60</v>
      </c>
      <c r="X35" s="333">
        <f t="shared" si="7"/>
        <v>60</v>
      </c>
      <c r="Y35" s="333">
        <f t="shared" si="7"/>
        <v>60</v>
      </c>
      <c r="Z35" s="333">
        <f t="shared" si="7"/>
        <v>60</v>
      </c>
      <c r="AA35" s="26"/>
    </row>
    <row r="36" spans="1:27">
      <c r="A36" s="6">
        <v>30</v>
      </c>
      <c r="B36" s="342" t="s">
        <v>36</v>
      </c>
      <c r="C36" s="332">
        <f>'1. Kapitalbedarfsplan'!$C$36*(1+'1. Kapitalbedarfsplan'!$F$36)</f>
        <v>238</v>
      </c>
      <c r="D36" s="333">
        <f>'1. Kapitalbedarfsplan'!$C$36*(1+'1. Kapitalbedarfsplan'!$F$36)</f>
        <v>238</v>
      </c>
      <c r="E36" s="333">
        <f>'1. Kapitalbedarfsplan'!$C$36*(1+'1. Kapitalbedarfsplan'!$F$36)</f>
        <v>238</v>
      </c>
      <c r="F36" s="333">
        <f>'1. Kapitalbedarfsplan'!$C$36*(1+'1. Kapitalbedarfsplan'!$F$36)</f>
        <v>238</v>
      </c>
      <c r="G36" s="333">
        <f>'1. Kapitalbedarfsplan'!$C$36*(1+'1. Kapitalbedarfsplan'!$F$36)</f>
        <v>238</v>
      </c>
      <c r="H36" s="333">
        <f>'1. Kapitalbedarfsplan'!$C$36*(1+'1. Kapitalbedarfsplan'!$F$36)</f>
        <v>238</v>
      </c>
      <c r="I36" s="333">
        <f>'1. Kapitalbedarfsplan'!$C$36*(1+'1. Kapitalbedarfsplan'!$F$36)</f>
        <v>238</v>
      </c>
      <c r="J36" s="333">
        <f>'1. Kapitalbedarfsplan'!$C$36*(1+'1. Kapitalbedarfsplan'!$F$36)</f>
        <v>238</v>
      </c>
      <c r="K36" s="333">
        <f>'1. Kapitalbedarfsplan'!$C$36*(1+'1. Kapitalbedarfsplan'!$F$36)</f>
        <v>238</v>
      </c>
      <c r="L36" s="333">
        <f>'1. Kapitalbedarfsplan'!$C$36*(1+'1. Kapitalbedarfsplan'!$F$36)</f>
        <v>238</v>
      </c>
      <c r="M36" s="333">
        <f>'1. Kapitalbedarfsplan'!$C$36*(1+'1. Kapitalbedarfsplan'!$F$36)</f>
        <v>238</v>
      </c>
      <c r="N36" s="333">
        <f>'1. Kapitalbedarfsplan'!$C$36*(1+'1. Kapitalbedarfsplan'!$F$36)</f>
        <v>238</v>
      </c>
      <c r="O36" s="333">
        <f>'1. Kapitalbedarfsplan'!$C$36*(1+'1. Kapitalbedarfsplan'!$F$36)</f>
        <v>238</v>
      </c>
      <c r="P36" s="333">
        <f>'1. Kapitalbedarfsplan'!$C$36*(1+'1. Kapitalbedarfsplan'!$F$36)</f>
        <v>238</v>
      </c>
      <c r="Q36" s="333">
        <f>'1. Kapitalbedarfsplan'!$C$36*(1+'1. Kapitalbedarfsplan'!$F$36)</f>
        <v>238</v>
      </c>
      <c r="R36" s="333">
        <f>'1. Kapitalbedarfsplan'!$C$36*(1+'1. Kapitalbedarfsplan'!$F$36)</f>
        <v>238</v>
      </c>
      <c r="S36" s="333">
        <f>'1. Kapitalbedarfsplan'!$C$36*(1+'1. Kapitalbedarfsplan'!$F$36)</f>
        <v>238</v>
      </c>
      <c r="T36" s="334">
        <f>'1. Kapitalbedarfsplan'!$C$36*(1+'1. Kapitalbedarfsplan'!$F$36)</f>
        <v>238</v>
      </c>
      <c r="U36" s="333">
        <f>'1. Kapitalbedarfsplan'!$C$36*(1+'1. Kapitalbedarfsplan'!$F$36)</f>
        <v>238</v>
      </c>
      <c r="V36" s="333">
        <f t="shared" si="7"/>
        <v>60</v>
      </c>
      <c r="W36" s="333">
        <f t="shared" si="7"/>
        <v>60</v>
      </c>
      <c r="X36" s="333">
        <f t="shared" si="7"/>
        <v>60</v>
      </c>
      <c r="Y36" s="333">
        <f t="shared" si="7"/>
        <v>60</v>
      </c>
      <c r="Z36" s="333">
        <f t="shared" si="7"/>
        <v>60</v>
      </c>
      <c r="AA36" s="26"/>
    </row>
    <row r="37" spans="1:27">
      <c r="A37" s="6">
        <v>31</v>
      </c>
      <c r="B37" s="342" t="s">
        <v>250</v>
      </c>
      <c r="C37" s="332">
        <f>'1. Kapitalbedarfsplan'!$C$37*(1+'1. Kapitalbedarfsplan'!$F$37)</f>
        <v>856</v>
      </c>
      <c r="D37" s="333">
        <f>'1. Kapitalbedarfsplan'!$C$37*(1+'1. Kapitalbedarfsplan'!$F$37)</f>
        <v>856</v>
      </c>
      <c r="E37" s="333">
        <f>'1. Kapitalbedarfsplan'!$C$37*(1+'1. Kapitalbedarfsplan'!$F$37)</f>
        <v>856</v>
      </c>
      <c r="F37" s="333">
        <f>'1. Kapitalbedarfsplan'!$C$37*(1+'1. Kapitalbedarfsplan'!$F$37)</f>
        <v>856</v>
      </c>
      <c r="G37" s="333">
        <f>'1. Kapitalbedarfsplan'!$C$37*(1+'1. Kapitalbedarfsplan'!$F$37)</f>
        <v>856</v>
      </c>
      <c r="H37" s="333">
        <f>'1. Kapitalbedarfsplan'!$C$37*(1+'1. Kapitalbedarfsplan'!$F$37)</f>
        <v>856</v>
      </c>
      <c r="I37" s="333">
        <f>'1. Kapitalbedarfsplan'!$C$37*(1+'1. Kapitalbedarfsplan'!$F$37)</f>
        <v>856</v>
      </c>
      <c r="J37" s="333">
        <f>'1. Kapitalbedarfsplan'!$C$37*(1+'1. Kapitalbedarfsplan'!$F$37)</f>
        <v>856</v>
      </c>
      <c r="K37" s="333">
        <f>'1. Kapitalbedarfsplan'!$C$37*(1+'1. Kapitalbedarfsplan'!$F$37)</f>
        <v>856</v>
      </c>
      <c r="L37" s="333">
        <f>'1. Kapitalbedarfsplan'!$C$37*(1+'1. Kapitalbedarfsplan'!$F$37)</f>
        <v>856</v>
      </c>
      <c r="M37" s="333">
        <f>'1. Kapitalbedarfsplan'!$C$37*(1+'1. Kapitalbedarfsplan'!$F$37)</f>
        <v>856</v>
      </c>
      <c r="N37" s="333">
        <f>'1. Kapitalbedarfsplan'!$C$37*(1+'1. Kapitalbedarfsplan'!$F$37)</f>
        <v>856</v>
      </c>
      <c r="O37" s="333">
        <f>'1. Kapitalbedarfsplan'!$C$37*(1+'1. Kapitalbedarfsplan'!$F$37)</f>
        <v>856</v>
      </c>
      <c r="P37" s="333">
        <f>'1. Kapitalbedarfsplan'!$C$37*(1+'1. Kapitalbedarfsplan'!$F$37)</f>
        <v>856</v>
      </c>
      <c r="Q37" s="333">
        <f>'1. Kapitalbedarfsplan'!$C$37*(1+'1. Kapitalbedarfsplan'!$F$37)</f>
        <v>856</v>
      </c>
      <c r="R37" s="333">
        <f>'1. Kapitalbedarfsplan'!$C$37*(1+'1. Kapitalbedarfsplan'!$F$37)</f>
        <v>856</v>
      </c>
      <c r="S37" s="333">
        <f>'1. Kapitalbedarfsplan'!$C$37*(1+'1. Kapitalbedarfsplan'!$F$37)</f>
        <v>856</v>
      </c>
      <c r="T37" s="334">
        <f>'1. Kapitalbedarfsplan'!$C$37*(1+'1. Kapitalbedarfsplan'!$F$37)</f>
        <v>856</v>
      </c>
      <c r="U37" s="333">
        <f>'1. Kapitalbedarfsplan'!$C$37*(1+'1. Kapitalbedarfsplan'!$F$37)</f>
        <v>856</v>
      </c>
      <c r="V37" s="333">
        <f>'1. Kapitalbedarfsplan'!$C$37*(1+'1. Kapitalbedarfsplan'!$F$37)</f>
        <v>856</v>
      </c>
      <c r="W37" s="333">
        <f>'1. Kapitalbedarfsplan'!$C$37*(1+'1. Kapitalbedarfsplan'!$F$37)</f>
        <v>856</v>
      </c>
      <c r="X37" s="333">
        <f>'1. Kapitalbedarfsplan'!$C$37*(1+'1. Kapitalbedarfsplan'!$F$37)</f>
        <v>856</v>
      </c>
      <c r="Y37" s="333">
        <f>'1. Kapitalbedarfsplan'!$C$37*(1+'1. Kapitalbedarfsplan'!$F$37)</f>
        <v>856</v>
      </c>
      <c r="Z37" s="333">
        <f>'1. Kapitalbedarfsplan'!$C$37*(1+'1. Kapitalbedarfsplan'!$F$37)</f>
        <v>856</v>
      </c>
      <c r="AA37" s="26"/>
    </row>
    <row r="38" spans="1:27">
      <c r="A38" s="6">
        <v>32</v>
      </c>
      <c r="B38" s="342" t="s">
        <v>38</v>
      </c>
      <c r="C38" s="332">
        <f>'1. Kapitalbedarfsplan'!$C$38*(1+'1. Kapitalbedarfsplan'!$F$38)</f>
        <v>1785</v>
      </c>
      <c r="D38" s="333">
        <f>'1. Kapitalbedarfsplan'!$C$38*(1+'1. Kapitalbedarfsplan'!$F$38)</f>
        <v>1785</v>
      </c>
      <c r="E38" s="333">
        <f>'1. Kapitalbedarfsplan'!$C$38*(1+'1. Kapitalbedarfsplan'!$F$38)</f>
        <v>1785</v>
      </c>
      <c r="F38" s="333">
        <f>'1. Kapitalbedarfsplan'!$C$38*(1+'1. Kapitalbedarfsplan'!$F$38)</f>
        <v>1785</v>
      </c>
      <c r="G38" s="333">
        <f>'1. Kapitalbedarfsplan'!$C$38*(1+'1. Kapitalbedarfsplan'!$F$38)</f>
        <v>1785</v>
      </c>
      <c r="H38" s="333">
        <f>'1. Kapitalbedarfsplan'!$C$38*(1+'1. Kapitalbedarfsplan'!$F$38)</f>
        <v>1785</v>
      </c>
      <c r="I38" s="333">
        <f>'1. Kapitalbedarfsplan'!$C$38*(1+'1. Kapitalbedarfsplan'!$F$38)</f>
        <v>1785</v>
      </c>
      <c r="J38" s="333">
        <f>'1. Kapitalbedarfsplan'!$C$38*(1+'1. Kapitalbedarfsplan'!$F$38)</f>
        <v>1785</v>
      </c>
      <c r="K38" s="333">
        <f>'1. Kapitalbedarfsplan'!$C$38*(1+'1. Kapitalbedarfsplan'!$F$38)</f>
        <v>1785</v>
      </c>
      <c r="L38" s="333">
        <f>'1. Kapitalbedarfsplan'!$C$38*(1+'1. Kapitalbedarfsplan'!$F$38)</f>
        <v>1785</v>
      </c>
      <c r="M38" s="333">
        <f>'1. Kapitalbedarfsplan'!$C$38*(1+'1. Kapitalbedarfsplan'!$F$38)</f>
        <v>1785</v>
      </c>
      <c r="N38" s="333">
        <f>'1. Kapitalbedarfsplan'!$C$38*(1+'1. Kapitalbedarfsplan'!$F$38)</f>
        <v>1785</v>
      </c>
      <c r="O38" s="333">
        <f>'1. Kapitalbedarfsplan'!$C$38*(1+'1. Kapitalbedarfsplan'!$F$38)</f>
        <v>1785</v>
      </c>
      <c r="P38" s="333">
        <f>'1. Kapitalbedarfsplan'!$C$38*(1+'1. Kapitalbedarfsplan'!$F$38)</f>
        <v>1785</v>
      </c>
      <c r="Q38" s="333">
        <f>'1. Kapitalbedarfsplan'!$C$38*(1+'1. Kapitalbedarfsplan'!$F$38)</f>
        <v>1785</v>
      </c>
      <c r="R38" s="333">
        <f>'1. Kapitalbedarfsplan'!$C$38*(1+'1. Kapitalbedarfsplan'!$F$38)</f>
        <v>1785</v>
      </c>
      <c r="S38" s="333">
        <f>'1. Kapitalbedarfsplan'!$C$38*(1+'1. Kapitalbedarfsplan'!$F$38)</f>
        <v>1785</v>
      </c>
      <c r="T38" s="334">
        <f>'1. Kapitalbedarfsplan'!$C$38*(1+'1. Kapitalbedarfsplan'!$F$38)</f>
        <v>1785</v>
      </c>
      <c r="U38" s="333">
        <f>'1. Kapitalbedarfsplan'!$C$38*(1+'1. Kapitalbedarfsplan'!$F$38)</f>
        <v>1785</v>
      </c>
      <c r="V38" s="333">
        <f t="shared" ref="V38:Z38" si="8">'1. Kapitalbedarfsplan'!$C$38*(1+'1. Kapitalbedarfsplan'!$F$38)</f>
        <v>1785</v>
      </c>
      <c r="W38" s="333">
        <f t="shared" si="8"/>
        <v>1785</v>
      </c>
      <c r="X38" s="333">
        <f t="shared" si="8"/>
        <v>1785</v>
      </c>
      <c r="Y38" s="333">
        <f t="shared" si="8"/>
        <v>1785</v>
      </c>
      <c r="Z38" s="333">
        <f t="shared" si="8"/>
        <v>1785</v>
      </c>
      <c r="AA38" s="26"/>
    </row>
    <row r="39" spans="1:27">
      <c r="A39" s="6">
        <v>33</v>
      </c>
      <c r="B39" s="342" t="s">
        <v>240</v>
      </c>
      <c r="C39" s="332">
        <f>'1. Kapitalbedarfsplan'!$C$39*(1+'1. Kapitalbedarfsplan'!$F$39)</f>
        <v>45</v>
      </c>
      <c r="D39" s="333">
        <f>'1. Kapitalbedarfsplan'!$C$39*(1+'1. Kapitalbedarfsplan'!$F$39)</f>
        <v>45</v>
      </c>
      <c r="E39" s="333">
        <f>'1. Kapitalbedarfsplan'!$C$39*(1+'1. Kapitalbedarfsplan'!$F$39)</f>
        <v>45</v>
      </c>
      <c r="F39" s="333">
        <f>'1. Kapitalbedarfsplan'!$C$39*(1+'1. Kapitalbedarfsplan'!$F$39)</f>
        <v>45</v>
      </c>
      <c r="G39" s="333">
        <f>'1. Kapitalbedarfsplan'!$C$39*(1+'1. Kapitalbedarfsplan'!$F$39)</f>
        <v>45</v>
      </c>
      <c r="H39" s="333">
        <f>'1. Kapitalbedarfsplan'!$C$39*(1+'1. Kapitalbedarfsplan'!$F$39)</f>
        <v>45</v>
      </c>
      <c r="I39" s="333">
        <f>'1. Kapitalbedarfsplan'!$C$39*(1+'1. Kapitalbedarfsplan'!$F$39)</f>
        <v>45</v>
      </c>
      <c r="J39" s="333">
        <f>'1. Kapitalbedarfsplan'!$C$39*(1+'1. Kapitalbedarfsplan'!$F$39)</f>
        <v>45</v>
      </c>
      <c r="K39" s="333">
        <f>'1. Kapitalbedarfsplan'!$C$39*(1+'1. Kapitalbedarfsplan'!$F$39)</f>
        <v>45</v>
      </c>
      <c r="L39" s="333">
        <f>'1. Kapitalbedarfsplan'!$C$39*(1+'1. Kapitalbedarfsplan'!$F$39)</f>
        <v>45</v>
      </c>
      <c r="M39" s="333">
        <f>'1. Kapitalbedarfsplan'!$C$39*(1+'1. Kapitalbedarfsplan'!$F$39)</f>
        <v>45</v>
      </c>
      <c r="N39" s="333">
        <f>'1. Kapitalbedarfsplan'!$C$39*(1+'1. Kapitalbedarfsplan'!$F$39)</f>
        <v>45</v>
      </c>
      <c r="O39" s="333">
        <f>'1. Kapitalbedarfsplan'!$C$39*(1+'1. Kapitalbedarfsplan'!$F$39)</f>
        <v>45</v>
      </c>
      <c r="P39" s="333">
        <f>'1. Kapitalbedarfsplan'!$C$39*(1+'1. Kapitalbedarfsplan'!$F$39)</f>
        <v>45</v>
      </c>
      <c r="Q39" s="333">
        <f>'1. Kapitalbedarfsplan'!$C$39*(1+'1. Kapitalbedarfsplan'!$F$39)</f>
        <v>45</v>
      </c>
      <c r="R39" s="333">
        <f>'1. Kapitalbedarfsplan'!$C$39*(1+'1. Kapitalbedarfsplan'!$F$39)</f>
        <v>45</v>
      </c>
      <c r="S39" s="333">
        <f>'1. Kapitalbedarfsplan'!$C$39*(1+'1. Kapitalbedarfsplan'!$F$39)</f>
        <v>45</v>
      </c>
      <c r="T39" s="334">
        <f>'1. Kapitalbedarfsplan'!$C$39*(1+'1. Kapitalbedarfsplan'!$F$39)</f>
        <v>45</v>
      </c>
      <c r="U39" s="333">
        <f>'1. Kapitalbedarfsplan'!$C$39*(1+'1. Kapitalbedarfsplan'!$F$39)</f>
        <v>45</v>
      </c>
      <c r="V39" s="333">
        <f t="shared" ref="V39:Z39" si="9">'1. Kapitalbedarfsplan'!$C$39*(1+'1. Kapitalbedarfsplan'!$F$39)</f>
        <v>45</v>
      </c>
      <c r="W39" s="333">
        <f t="shared" si="9"/>
        <v>45</v>
      </c>
      <c r="X39" s="333">
        <f t="shared" si="9"/>
        <v>45</v>
      </c>
      <c r="Y39" s="333">
        <f t="shared" si="9"/>
        <v>45</v>
      </c>
      <c r="Z39" s="333">
        <f t="shared" si="9"/>
        <v>45</v>
      </c>
    </row>
    <row r="40" spans="1:27">
      <c r="A40" s="6">
        <v>34</v>
      </c>
      <c r="B40" s="342" t="s">
        <v>241</v>
      </c>
      <c r="C40" s="332">
        <f>'1. Kapitalbedarfsplan'!$C$40*(1+'1. Kapitalbedarfsplan'!$F$40)</f>
        <v>119</v>
      </c>
      <c r="D40" s="333">
        <f>'1. Kapitalbedarfsplan'!$C$40*(1+'1. Kapitalbedarfsplan'!$F$40)</f>
        <v>119</v>
      </c>
      <c r="E40" s="333">
        <f>'1. Kapitalbedarfsplan'!$C$40*(1+'1. Kapitalbedarfsplan'!$F$40)</f>
        <v>119</v>
      </c>
      <c r="F40" s="333">
        <f>'1. Kapitalbedarfsplan'!$C$40*(1+'1. Kapitalbedarfsplan'!$F$40)</f>
        <v>119</v>
      </c>
      <c r="G40" s="333">
        <f>'1. Kapitalbedarfsplan'!$C$40*(1+'1. Kapitalbedarfsplan'!$F$40)</f>
        <v>119</v>
      </c>
      <c r="H40" s="333">
        <f>'1. Kapitalbedarfsplan'!$C$40*(1+'1. Kapitalbedarfsplan'!$F$40)</f>
        <v>119</v>
      </c>
      <c r="I40" s="333">
        <f>'1. Kapitalbedarfsplan'!$C$40*(1+'1. Kapitalbedarfsplan'!$F$40)</f>
        <v>119</v>
      </c>
      <c r="J40" s="333">
        <f>'1. Kapitalbedarfsplan'!$C$40*(1+'1. Kapitalbedarfsplan'!$F$40)</f>
        <v>119</v>
      </c>
      <c r="K40" s="333">
        <f>'1. Kapitalbedarfsplan'!$C$40*(1+'1. Kapitalbedarfsplan'!$F$40)</f>
        <v>119</v>
      </c>
      <c r="L40" s="333">
        <f>'1. Kapitalbedarfsplan'!$C$40*(1+'1. Kapitalbedarfsplan'!$F$40)</f>
        <v>119</v>
      </c>
      <c r="M40" s="333">
        <f>'1. Kapitalbedarfsplan'!$C$40*(1+'1. Kapitalbedarfsplan'!$F$40)</f>
        <v>119</v>
      </c>
      <c r="N40" s="333">
        <f>'1. Kapitalbedarfsplan'!$C$40*(1+'1. Kapitalbedarfsplan'!$F$40)</f>
        <v>119</v>
      </c>
      <c r="O40" s="333">
        <f>'1. Kapitalbedarfsplan'!$C$40*(1+'1. Kapitalbedarfsplan'!$F$40)</f>
        <v>119</v>
      </c>
      <c r="P40" s="333">
        <f>'1. Kapitalbedarfsplan'!$C$40*(1+'1. Kapitalbedarfsplan'!$F$40)</f>
        <v>119</v>
      </c>
      <c r="Q40" s="333">
        <f>'1. Kapitalbedarfsplan'!$C$40*(1+'1. Kapitalbedarfsplan'!$F$40)</f>
        <v>119</v>
      </c>
      <c r="R40" s="333">
        <f>'1. Kapitalbedarfsplan'!$C$40*(1+'1. Kapitalbedarfsplan'!$F$40)</f>
        <v>119</v>
      </c>
      <c r="S40" s="333">
        <f>'1. Kapitalbedarfsplan'!$C$40*(1+'1. Kapitalbedarfsplan'!$F$40)</f>
        <v>119</v>
      </c>
      <c r="T40" s="333">
        <f>'1. Kapitalbedarfsplan'!$C$40*(1+'1. Kapitalbedarfsplan'!$F$40)</f>
        <v>119</v>
      </c>
      <c r="U40" s="333">
        <f>'1. Kapitalbedarfsplan'!$C$40*(1+'1. Kapitalbedarfsplan'!$F$40)</f>
        <v>119</v>
      </c>
      <c r="V40" s="333">
        <f>'1. Kapitalbedarfsplan'!$C$40*(1+'1. Kapitalbedarfsplan'!$F$40)</f>
        <v>119</v>
      </c>
      <c r="W40" s="333">
        <f>'1. Kapitalbedarfsplan'!$C$40*(1+'1. Kapitalbedarfsplan'!$F$40)</f>
        <v>119</v>
      </c>
      <c r="X40" s="333">
        <f>'1. Kapitalbedarfsplan'!$C$40*(1+'1. Kapitalbedarfsplan'!$F$40)</f>
        <v>119</v>
      </c>
      <c r="Y40" s="333">
        <f>'1. Kapitalbedarfsplan'!$C$40*(1+'1. Kapitalbedarfsplan'!$F$40)</f>
        <v>119</v>
      </c>
      <c r="Z40" s="333">
        <f>'1. Kapitalbedarfsplan'!$C$40*(1+'1. Kapitalbedarfsplan'!$F$40)</f>
        <v>119</v>
      </c>
    </row>
    <row r="41" spans="1:27">
      <c r="A41" s="6">
        <v>35</v>
      </c>
      <c r="B41" s="342" t="s">
        <v>242</v>
      </c>
      <c r="C41" s="332">
        <f>'1. Kapitalbedarfsplan'!$C$41*(1+'1. Kapitalbedarfsplan'!$F$41)</f>
        <v>4284</v>
      </c>
      <c r="D41" s="333">
        <f>'1. Kapitalbedarfsplan'!$C$41*(1+'1. Kapitalbedarfsplan'!$F$41)</f>
        <v>4284</v>
      </c>
      <c r="E41" s="333">
        <f>'1. Kapitalbedarfsplan'!$C$41*(1+'1. Kapitalbedarfsplan'!$F$41)</f>
        <v>4284</v>
      </c>
      <c r="F41" s="333">
        <f>'1. Kapitalbedarfsplan'!$C$41*(1+'1. Kapitalbedarfsplan'!$F$41)</f>
        <v>4284</v>
      </c>
      <c r="G41" s="333">
        <f>'1. Kapitalbedarfsplan'!$C$41*(1+'1. Kapitalbedarfsplan'!$F$41)</f>
        <v>4284</v>
      </c>
      <c r="H41" s="333">
        <f>'1. Kapitalbedarfsplan'!$C$41*(1+'1. Kapitalbedarfsplan'!$F$41)</f>
        <v>4284</v>
      </c>
      <c r="I41" s="333">
        <f>'1. Kapitalbedarfsplan'!$C$41*(1+'1. Kapitalbedarfsplan'!$F$41)</f>
        <v>4284</v>
      </c>
      <c r="J41" s="333">
        <f>'1. Kapitalbedarfsplan'!$C$41*(1+'1. Kapitalbedarfsplan'!$F$41)</f>
        <v>4284</v>
      </c>
      <c r="K41" s="333">
        <f>'1. Kapitalbedarfsplan'!$C$41*(1+'1. Kapitalbedarfsplan'!$F$41)</f>
        <v>4284</v>
      </c>
      <c r="L41" s="333">
        <f>'1. Kapitalbedarfsplan'!$C$41*(1+'1. Kapitalbedarfsplan'!$F$41)</f>
        <v>4284</v>
      </c>
      <c r="M41" s="333">
        <f>'1. Kapitalbedarfsplan'!$C$41*(1+'1. Kapitalbedarfsplan'!$F$41)</f>
        <v>4284</v>
      </c>
      <c r="N41" s="333">
        <f>'1. Kapitalbedarfsplan'!$C$41*(1+'1. Kapitalbedarfsplan'!$F$41)</f>
        <v>4284</v>
      </c>
      <c r="O41" s="333">
        <f>'1. Kapitalbedarfsplan'!$C$41*(1+'1. Kapitalbedarfsplan'!$F$41)</f>
        <v>4284</v>
      </c>
      <c r="P41" s="333">
        <f t="shared" ref="P41:Z41" si="10">'1. Kapitalbedarfsplan'!$C$41*(1+'1. Kapitalbedarfsplan'!$F$41)</f>
        <v>4284</v>
      </c>
      <c r="Q41" s="333">
        <f t="shared" si="10"/>
        <v>4284</v>
      </c>
      <c r="R41" s="333">
        <f t="shared" si="10"/>
        <v>4284</v>
      </c>
      <c r="S41" s="333">
        <f t="shared" si="10"/>
        <v>4284</v>
      </c>
      <c r="T41" s="333">
        <f t="shared" si="10"/>
        <v>4284</v>
      </c>
      <c r="U41" s="333">
        <f t="shared" si="10"/>
        <v>4284</v>
      </c>
      <c r="V41" s="333">
        <f>'1. Kapitalbedarfsplan'!$C$41*(1+'1. Kapitalbedarfsplan'!$F$41)</f>
        <v>4284</v>
      </c>
      <c r="W41" s="333">
        <f t="shared" si="10"/>
        <v>4284</v>
      </c>
      <c r="X41" s="333">
        <f t="shared" si="10"/>
        <v>4284</v>
      </c>
      <c r="Y41" s="333">
        <f t="shared" si="10"/>
        <v>4284</v>
      </c>
      <c r="Z41" s="333">
        <f t="shared" si="10"/>
        <v>4284</v>
      </c>
    </row>
    <row r="42" spans="1:27">
      <c r="A42" s="6">
        <v>36</v>
      </c>
      <c r="B42" s="342"/>
      <c r="C42" s="332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4"/>
      <c r="U42" s="333"/>
      <c r="V42" s="333"/>
      <c r="W42" s="333"/>
      <c r="X42" s="333"/>
      <c r="Y42" s="333"/>
      <c r="Z42" s="333"/>
    </row>
    <row r="43" spans="1:27">
      <c r="A43" s="6">
        <v>37</v>
      </c>
      <c r="B43" s="307"/>
      <c r="C43" s="329"/>
      <c r="D43" s="330"/>
      <c r="E43" s="330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  <c r="S43" s="330"/>
      <c r="T43" s="331"/>
      <c r="U43" s="324"/>
      <c r="V43" s="330"/>
      <c r="W43" s="330"/>
      <c r="X43" s="330"/>
      <c r="Y43" s="324"/>
      <c r="Z43" s="324"/>
    </row>
    <row r="44" spans="1:27">
      <c r="A44" s="6">
        <v>38</v>
      </c>
      <c r="B44" s="307"/>
      <c r="C44" s="329"/>
      <c r="D44" s="330"/>
      <c r="E44" s="330"/>
      <c r="F44" s="330"/>
      <c r="G44" s="330"/>
      <c r="H44" s="330"/>
      <c r="I44" s="330"/>
      <c r="J44" s="330"/>
      <c r="K44" s="330"/>
      <c r="L44" s="330"/>
      <c r="M44" s="330"/>
      <c r="N44" s="331"/>
      <c r="O44" s="330"/>
      <c r="P44" s="330"/>
      <c r="Q44" s="330"/>
      <c r="R44" s="330"/>
      <c r="S44" s="330"/>
      <c r="T44" s="331"/>
      <c r="U44" s="324"/>
      <c r="V44" s="330"/>
      <c r="W44" s="330"/>
      <c r="X44" s="330"/>
      <c r="Y44" s="324"/>
      <c r="Z44" s="324"/>
    </row>
    <row r="45" spans="1:27">
      <c r="A45" s="6">
        <v>39</v>
      </c>
      <c r="B45" s="308"/>
      <c r="C45" s="302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336"/>
      <c r="O45" s="336"/>
      <c r="P45" s="336"/>
      <c r="Q45" s="336"/>
      <c r="R45" s="336"/>
      <c r="S45" s="336"/>
      <c r="T45" s="336"/>
      <c r="U45" s="336"/>
      <c r="V45" s="336"/>
      <c r="W45" s="336"/>
      <c r="X45" s="336"/>
      <c r="Y45" s="336"/>
      <c r="Z45" s="336"/>
    </row>
    <row r="46" spans="1:27">
      <c r="A46" s="6">
        <v>40</v>
      </c>
      <c r="B46" s="307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328"/>
      <c r="O46" s="324"/>
      <c r="P46" s="324"/>
      <c r="Q46" s="324"/>
      <c r="R46" s="324"/>
      <c r="S46" s="324"/>
      <c r="T46" s="277"/>
      <c r="U46" s="324"/>
      <c r="V46" s="324"/>
      <c r="W46" s="324"/>
      <c r="X46" s="330"/>
      <c r="Y46" s="324"/>
      <c r="Z46" s="324"/>
    </row>
    <row r="47" spans="1:27" ht="15">
      <c r="A47" s="6">
        <v>41</v>
      </c>
      <c r="B47" s="305" t="s">
        <v>111</v>
      </c>
      <c r="C47" s="284">
        <f>SUM(C17:C46)</f>
        <v>4932201.5</v>
      </c>
      <c r="D47" s="284">
        <f t="shared" ref="D47:Z47" si="11">SUM(D17:D46)</f>
        <v>42576.5</v>
      </c>
      <c r="E47" s="284">
        <f t="shared" si="11"/>
        <v>42576.5</v>
      </c>
      <c r="F47" s="284">
        <f t="shared" si="11"/>
        <v>42576.5</v>
      </c>
      <c r="G47" s="284">
        <f t="shared" si="11"/>
        <v>42576.5</v>
      </c>
      <c r="H47" s="284">
        <f t="shared" si="11"/>
        <v>42576.5</v>
      </c>
      <c r="I47" s="284">
        <f t="shared" si="11"/>
        <v>42576.5</v>
      </c>
      <c r="J47" s="284">
        <f t="shared" si="11"/>
        <v>42576.5</v>
      </c>
      <c r="K47" s="284">
        <f t="shared" si="11"/>
        <v>42576.5</v>
      </c>
      <c r="L47" s="284">
        <f t="shared" si="11"/>
        <v>42576.5</v>
      </c>
      <c r="M47" s="284">
        <f t="shared" si="11"/>
        <v>42576.5</v>
      </c>
      <c r="N47" s="284">
        <f t="shared" si="11"/>
        <v>42576.5</v>
      </c>
      <c r="O47" s="284">
        <f t="shared" si="11"/>
        <v>42576.5</v>
      </c>
      <c r="P47" s="284">
        <f t="shared" si="11"/>
        <v>42576.5</v>
      </c>
      <c r="Q47" s="284">
        <f t="shared" si="11"/>
        <v>42576.5</v>
      </c>
      <c r="R47" s="284">
        <f t="shared" si="11"/>
        <v>42576.5</v>
      </c>
      <c r="S47" s="284">
        <f t="shared" si="11"/>
        <v>42576.5</v>
      </c>
      <c r="T47" s="284">
        <f t="shared" si="11"/>
        <v>42576.5</v>
      </c>
      <c r="U47" s="284">
        <f t="shared" si="11"/>
        <v>37506</v>
      </c>
      <c r="V47" s="284">
        <f t="shared" si="11"/>
        <v>40787.4</v>
      </c>
      <c r="W47" s="284">
        <f t="shared" si="11"/>
        <v>40787.4</v>
      </c>
      <c r="X47" s="284">
        <f t="shared" si="11"/>
        <v>40787.4</v>
      </c>
      <c r="Y47" s="284">
        <f t="shared" si="11"/>
        <v>40787.4</v>
      </c>
      <c r="Z47" s="284">
        <f t="shared" si="11"/>
        <v>40787.4</v>
      </c>
    </row>
    <row r="48" spans="1:27">
      <c r="B48" s="304"/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319"/>
      <c r="X48" s="319"/>
      <c r="Y48" s="249"/>
      <c r="Z48" s="249"/>
    </row>
    <row r="49" spans="1:26" ht="13.5">
      <c r="A49" s="6">
        <v>42</v>
      </c>
      <c r="B49" s="371" t="s">
        <v>260</v>
      </c>
      <c r="C49" s="372">
        <f>C13-C47</f>
        <v>-4932201.5</v>
      </c>
      <c r="D49" s="372">
        <f t="shared" ref="D49:Z49" si="12">D13-D47</f>
        <v>-42576.5</v>
      </c>
      <c r="E49" s="372">
        <f t="shared" si="12"/>
        <v>-42576.5</v>
      </c>
      <c r="F49" s="372">
        <f t="shared" si="12"/>
        <v>-42576.5</v>
      </c>
      <c r="G49" s="372">
        <f t="shared" si="12"/>
        <v>-42576.5</v>
      </c>
      <c r="H49" s="372">
        <f t="shared" si="12"/>
        <v>-42576.5</v>
      </c>
      <c r="I49" s="372">
        <f t="shared" si="12"/>
        <v>-42576.5</v>
      </c>
      <c r="J49" s="372">
        <f t="shared" si="12"/>
        <v>-42576.5</v>
      </c>
      <c r="K49" s="372">
        <f t="shared" si="12"/>
        <v>-42576.5</v>
      </c>
      <c r="L49" s="372">
        <f t="shared" si="12"/>
        <v>-42576.5</v>
      </c>
      <c r="M49" s="372">
        <f t="shared" si="12"/>
        <v>-42576.5</v>
      </c>
      <c r="N49" s="372">
        <f t="shared" si="12"/>
        <v>-42576.5</v>
      </c>
      <c r="O49" s="372">
        <f t="shared" si="12"/>
        <v>-42576.5</v>
      </c>
      <c r="P49" s="372">
        <f t="shared" si="12"/>
        <v>-42576.5</v>
      </c>
      <c r="Q49" s="372">
        <f t="shared" si="12"/>
        <v>-42576.5</v>
      </c>
      <c r="R49" s="372">
        <f t="shared" si="12"/>
        <v>-42576.5</v>
      </c>
      <c r="S49" s="372">
        <f t="shared" si="12"/>
        <v>-42576.5</v>
      </c>
      <c r="T49" s="372">
        <f t="shared" si="12"/>
        <v>-42576.5</v>
      </c>
      <c r="U49" s="372">
        <f t="shared" si="12"/>
        <v>-37506</v>
      </c>
      <c r="V49" s="372">
        <f t="shared" si="12"/>
        <v>-40787.4</v>
      </c>
      <c r="W49" s="372">
        <f t="shared" si="12"/>
        <v>-40787.4</v>
      </c>
      <c r="X49" s="372">
        <f t="shared" si="12"/>
        <v>-40787.4</v>
      </c>
      <c r="Y49" s="372">
        <f t="shared" si="12"/>
        <v>-40787.4</v>
      </c>
      <c r="Z49" s="372">
        <f t="shared" si="12"/>
        <v>-40787.4</v>
      </c>
    </row>
    <row r="50" spans="1:26" ht="15">
      <c r="A50" s="6">
        <v>43</v>
      </c>
      <c r="B50" s="373" t="s">
        <v>261</v>
      </c>
      <c r="C50" s="301">
        <f>C2+C49</f>
        <v>-4932201.5</v>
      </c>
      <c r="D50" s="301">
        <f t="shared" ref="D50:Z50" si="13">D2+D49</f>
        <v>-4974778</v>
      </c>
      <c r="E50" s="301">
        <f t="shared" si="13"/>
        <v>-5017354.5</v>
      </c>
      <c r="F50" s="301">
        <f t="shared" si="13"/>
        <v>-5059931</v>
      </c>
      <c r="G50" s="301">
        <f t="shared" si="13"/>
        <v>-5102507.5</v>
      </c>
      <c r="H50" s="301">
        <f t="shared" si="13"/>
        <v>-5145084</v>
      </c>
      <c r="I50" s="301">
        <f t="shared" si="13"/>
        <v>-5187660.5</v>
      </c>
      <c r="J50" s="301">
        <f t="shared" si="13"/>
        <v>-5230237</v>
      </c>
      <c r="K50" s="301">
        <f t="shared" si="13"/>
        <v>-5272813.5</v>
      </c>
      <c r="L50" s="301">
        <f t="shared" si="13"/>
        <v>-5315390</v>
      </c>
      <c r="M50" s="301">
        <f t="shared" si="13"/>
        <v>-5357966.5</v>
      </c>
      <c r="N50" s="301">
        <f t="shared" si="13"/>
        <v>-5400543</v>
      </c>
      <c r="O50" s="301">
        <f t="shared" si="13"/>
        <v>-5443119.5</v>
      </c>
      <c r="P50" s="301">
        <f t="shared" si="13"/>
        <v>-5485696</v>
      </c>
      <c r="Q50" s="301">
        <f t="shared" si="13"/>
        <v>-5528272.5</v>
      </c>
      <c r="R50" s="301">
        <f t="shared" si="13"/>
        <v>-5570849</v>
      </c>
      <c r="S50" s="301">
        <f t="shared" si="13"/>
        <v>-5613425.5</v>
      </c>
      <c r="T50" s="301">
        <f t="shared" si="13"/>
        <v>-5656002</v>
      </c>
      <c r="U50" s="301">
        <f t="shared" si="13"/>
        <v>-5693508</v>
      </c>
      <c r="V50" s="301">
        <f t="shared" si="13"/>
        <v>-5734295.4000000004</v>
      </c>
      <c r="W50" s="301">
        <f t="shared" si="13"/>
        <v>-5775082.8000000007</v>
      </c>
      <c r="X50" s="301">
        <f t="shared" si="13"/>
        <v>-5815870.2000000011</v>
      </c>
      <c r="Y50" s="301">
        <f t="shared" si="13"/>
        <v>-5856657.6000000015</v>
      </c>
      <c r="Z50" s="301">
        <f t="shared" si="13"/>
        <v>-5897445.0000000019</v>
      </c>
    </row>
    <row r="51" spans="1:26">
      <c r="A51" s="6">
        <v>44</v>
      </c>
      <c r="B51" s="308"/>
      <c r="C51" s="302"/>
      <c r="D51" s="335"/>
      <c r="E51" s="335"/>
      <c r="F51" s="335"/>
      <c r="G51" s="335"/>
      <c r="H51" s="335"/>
      <c r="I51" s="335"/>
      <c r="J51" s="335"/>
      <c r="K51" s="335"/>
      <c r="L51" s="335"/>
      <c r="M51" s="335"/>
      <c r="N51" s="335"/>
      <c r="O51" s="335"/>
      <c r="P51" s="335"/>
      <c r="Q51" s="335"/>
      <c r="R51" s="335"/>
      <c r="S51" s="335"/>
      <c r="T51" s="335"/>
      <c r="U51" s="335"/>
      <c r="V51" s="335"/>
      <c r="W51" s="335"/>
      <c r="X51" s="335"/>
      <c r="Y51" s="335"/>
      <c r="Z51" s="335"/>
    </row>
    <row r="52" spans="1:26" ht="15">
      <c r="A52" s="6">
        <v>45</v>
      </c>
      <c r="B52" s="339"/>
      <c r="C52" s="337">
        <f>C50+C51</f>
        <v>-4932201.5</v>
      </c>
      <c r="D52" s="337">
        <f>D50+D51</f>
        <v>-4974778</v>
      </c>
      <c r="E52" s="337">
        <f>E50+E51</f>
        <v>-5017354.5</v>
      </c>
      <c r="F52" s="337">
        <f t="shared" ref="F52:M52" si="14">F50+F51</f>
        <v>-5059931</v>
      </c>
      <c r="G52" s="337">
        <f t="shared" si="14"/>
        <v>-5102507.5</v>
      </c>
      <c r="H52" s="337">
        <f t="shared" si="14"/>
        <v>-5145084</v>
      </c>
      <c r="I52" s="337">
        <f t="shared" si="14"/>
        <v>-5187660.5</v>
      </c>
      <c r="J52" s="337">
        <f t="shared" si="14"/>
        <v>-5230237</v>
      </c>
      <c r="K52" s="337">
        <f t="shared" si="14"/>
        <v>-5272813.5</v>
      </c>
      <c r="L52" s="337">
        <f t="shared" si="14"/>
        <v>-5315390</v>
      </c>
      <c r="M52" s="337">
        <f t="shared" si="14"/>
        <v>-5357966.5</v>
      </c>
      <c r="N52" s="337">
        <f t="shared" ref="N52:Z52" si="15">N50+N51</f>
        <v>-5400543</v>
      </c>
      <c r="O52" s="337">
        <f t="shared" si="15"/>
        <v>-5443119.5</v>
      </c>
      <c r="P52" s="337">
        <f t="shared" si="15"/>
        <v>-5485696</v>
      </c>
      <c r="Q52" s="337">
        <f t="shared" si="15"/>
        <v>-5528272.5</v>
      </c>
      <c r="R52" s="337">
        <f t="shared" si="15"/>
        <v>-5570849</v>
      </c>
      <c r="S52" s="337">
        <f t="shared" si="15"/>
        <v>-5613425.5</v>
      </c>
      <c r="T52" s="337">
        <f t="shared" si="15"/>
        <v>-5656002</v>
      </c>
      <c r="U52" s="337">
        <f t="shared" si="15"/>
        <v>-5693508</v>
      </c>
      <c r="V52" s="337">
        <f t="shared" si="15"/>
        <v>-5734295.4000000004</v>
      </c>
      <c r="W52" s="337">
        <f t="shared" si="15"/>
        <v>-5775082.8000000007</v>
      </c>
      <c r="X52" s="337">
        <f t="shared" si="15"/>
        <v>-5815870.2000000011</v>
      </c>
      <c r="Y52" s="337">
        <f t="shared" si="15"/>
        <v>-5856657.6000000015</v>
      </c>
      <c r="Z52" s="337">
        <f t="shared" si="15"/>
        <v>-5897445.0000000019</v>
      </c>
    </row>
    <row r="53" spans="1:26" ht="6" customHeight="1">
      <c r="B53" s="413"/>
      <c r="C53" s="413"/>
    </row>
    <row r="54" spans="1:26" ht="26.1" customHeight="1">
      <c r="B54" s="414"/>
      <c r="C54" s="414"/>
      <c r="D54" s="414"/>
      <c r="E54" s="414"/>
      <c r="F54" s="414"/>
      <c r="G54" s="414"/>
      <c r="H54" s="414"/>
      <c r="I54" s="414"/>
      <c r="J54" s="414"/>
      <c r="K54" s="414"/>
      <c r="L54" s="414"/>
    </row>
    <row r="55" spans="1:26" ht="14.25">
      <c r="B55" s="108"/>
    </row>
    <row r="56" spans="1:26" ht="14.25">
      <c r="B56" s="108"/>
      <c r="C56" s="71"/>
      <c r="D56" s="3"/>
      <c r="E56" s="71"/>
      <c r="F56" s="3"/>
      <c r="G56" s="71"/>
      <c r="H56" s="3"/>
      <c r="I56" s="71"/>
    </row>
    <row r="57" spans="1:26">
      <c r="C57" s="71"/>
      <c r="D57" s="3"/>
      <c r="E57" s="71"/>
      <c r="F57" s="3"/>
      <c r="G57" s="71"/>
      <c r="H57" s="3"/>
      <c r="I57" s="71"/>
      <c r="U57" s="71"/>
    </row>
  </sheetData>
  <mergeCells count="4">
    <mergeCell ref="B53:C53"/>
    <mergeCell ref="B54:L54"/>
    <mergeCell ref="C1:N1"/>
    <mergeCell ref="O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0"/>
  <sheetViews>
    <sheetView topLeftCell="A37" workbookViewId="0"/>
  </sheetViews>
  <sheetFormatPr baseColWidth="10" defaultColWidth="11" defaultRowHeight="14.25"/>
  <cols>
    <col min="1" max="1" width="7.5" customWidth="1"/>
    <col min="2" max="2" width="130.125" customWidth="1"/>
    <col min="3" max="4" width="14.125" customWidth="1"/>
    <col min="5" max="5" width="14" customWidth="1"/>
  </cols>
  <sheetData>
    <row r="1" spans="1:6" ht="18">
      <c r="A1" s="112"/>
      <c r="B1" s="113" t="s">
        <v>112</v>
      </c>
      <c r="C1" s="112"/>
      <c r="D1" s="112"/>
      <c r="E1" s="112"/>
      <c r="F1" s="111"/>
    </row>
    <row r="2" spans="1:6" ht="18">
      <c r="A2" s="111"/>
      <c r="B2" s="111"/>
      <c r="C2" s="111"/>
      <c r="D2" s="111"/>
      <c r="E2" s="111"/>
      <c r="F2" s="111"/>
    </row>
    <row r="3" spans="1:6" ht="18">
      <c r="A3" s="111"/>
      <c r="B3" s="111"/>
      <c r="C3" s="111"/>
      <c r="D3" s="111"/>
      <c r="E3" s="111"/>
      <c r="F3" s="111"/>
    </row>
    <row r="4" spans="1:6" ht="18.75">
      <c r="A4" s="114" t="s">
        <v>113</v>
      </c>
      <c r="B4" s="114" t="s">
        <v>114</v>
      </c>
      <c r="C4" s="114" t="s">
        <v>115</v>
      </c>
      <c r="D4" s="114" t="s">
        <v>116</v>
      </c>
      <c r="E4" s="114" t="s">
        <v>117</v>
      </c>
      <c r="F4" s="111"/>
    </row>
    <row r="6" spans="1:6">
      <c r="A6" s="119">
        <v>1</v>
      </c>
      <c r="B6" s="126" t="s">
        <v>118</v>
      </c>
      <c r="C6" s="125">
        <v>63960</v>
      </c>
      <c r="D6" s="125">
        <v>12152</v>
      </c>
      <c r="E6" s="125">
        <v>76112</v>
      </c>
    </row>
    <row r="7" spans="1:6">
      <c r="A7" s="119">
        <v>2</v>
      </c>
      <c r="B7" s="126" t="s">
        <v>119</v>
      </c>
      <c r="C7" s="125">
        <v>1068</v>
      </c>
      <c r="D7" s="125">
        <v>203</v>
      </c>
      <c r="E7" s="125">
        <v>1271</v>
      </c>
    </row>
    <row r="8" spans="1:6">
      <c r="A8" s="119">
        <v>3</v>
      </c>
      <c r="B8" s="127" t="s">
        <v>120</v>
      </c>
      <c r="C8" s="125">
        <v>3330</v>
      </c>
      <c r="D8" s="125">
        <v>633</v>
      </c>
      <c r="E8" s="125">
        <v>3963</v>
      </c>
    </row>
    <row r="9" spans="1:6">
      <c r="A9" s="119">
        <v>4</v>
      </c>
      <c r="B9" s="127" t="s">
        <v>121</v>
      </c>
      <c r="C9" s="125">
        <v>1200</v>
      </c>
      <c r="D9" s="125">
        <v>228</v>
      </c>
      <c r="E9" s="125">
        <v>1428</v>
      </c>
    </row>
    <row r="10" spans="1:6">
      <c r="A10" s="119">
        <v>5</v>
      </c>
      <c r="B10" s="127" t="s">
        <v>122</v>
      </c>
      <c r="C10" s="125">
        <v>1439</v>
      </c>
      <c r="D10" s="125">
        <v>273</v>
      </c>
      <c r="E10" s="125">
        <v>1712</v>
      </c>
    </row>
    <row r="11" spans="1:6">
      <c r="A11" s="119">
        <v>6</v>
      </c>
      <c r="B11" s="127" t="s">
        <v>123</v>
      </c>
      <c r="C11" s="125">
        <v>840</v>
      </c>
      <c r="D11" s="125">
        <v>160</v>
      </c>
      <c r="E11" s="125">
        <v>1000</v>
      </c>
    </row>
    <row r="12" spans="1:6">
      <c r="A12" s="119">
        <v>7</v>
      </c>
      <c r="B12" s="127" t="s">
        <v>124</v>
      </c>
      <c r="C12" s="125">
        <v>2773</v>
      </c>
      <c r="D12" s="125">
        <v>527</v>
      </c>
      <c r="E12" s="125">
        <v>3300</v>
      </c>
    </row>
    <row r="13" spans="1:6">
      <c r="A13" s="119">
        <v>8</v>
      </c>
      <c r="B13" s="127" t="s">
        <v>125</v>
      </c>
      <c r="C13" s="125">
        <v>59</v>
      </c>
      <c r="D13" s="125">
        <v>11</v>
      </c>
      <c r="E13" s="125">
        <v>70</v>
      </c>
    </row>
    <row r="14" spans="1:6">
      <c r="A14" s="119">
        <v>9</v>
      </c>
      <c r="B14" s="127" t="s">
        <v>126</v>
      </c>
      <c r="C14" s="125">
        <v>8262</v>
      </c>
      <c r="D14" s="125">
        <v>1570</v>
      </c>
      <c r="E14" s="125">
        <v>9832</v>
      </c>
    </row>
    <row r="15" spans="1:6">
      <c r="A15" s="119">
        <v>10</v>
      </c>
      <c r="B15" s="127" t="s">
        <v>127</v>
      </c>
      <c r="C15" s="125">
        <v>12300</v>
      </c>
      <c r="D15" s="125">
        <v>2337</v>
      </c>
      <c r="E15" s="125">
        <v>14637</v>
      </c>
    </row>
    <row r="16" spans="1:6">
      <c r="A16" s="119">
        <v>11</v>
      </c>
      <c r="B16" s="127" t="s">
        <v>128</v>
      </c>
      <c r="C16" s="125">
        <v>173</v>
      </c>
      <c r="D16" s="125">
        <v>33</v>
      </c>
      <c r="E16" s="125">
        <v>206</v>
      </c>
    </row>
    <row r="17" spans="1:5">
      <c r="A17" s="119">
        <v>12</v>
      </c>
      <c r="B17" s="127" t="s">
        <v>129</v>
      </c>
      <c r="C17" s="125">
        <v>220</v>
      </c>
      <c r="D17" s="125">
        <v>42</v>
      </c>
      <c r="E17" s="125">
        <v>262</v>
      </c>
    </row>
    <row r="18" spans="1:5">
      <c r="A18" s="119">
        <v>13</v>
      </c>
      <c r="B18" s="128" t="s">
        <v>130</v>
      </c>
      <c r="C18" s="125">
        <v>36600</v>
      </c>
      <c r="D18" s="125">
        <v>6954</v>
      </c>
      <c r="E18" s="125">
        <v>43554</v>
      </c>
    </row>
    <row r="19" spans="1:5">
      <c r="A19" s="119">
        <v>14</v>
      </c>
      <c r="B19" s="128" t="s">
        <v>131</v>
      </c>
      <c r="C19" s="125">
        <v>4400</v>
      </c>
      <c r="D19" s="125">
        <v>836</v>
      </c>
      <c r="E19" s="125">
        <v>5236</v>
      </c>
    </row>
    <row r="20" spans="1:5">
      <c r="A20" s="119">
        <v>15</v>
      </c>
      <c r="B20" s="128" t="s">
        <v>132</v>
      </c>
      <c r="C20" s="125">
        <v>570</v>
      </c>
      <c r="D20" s="125">
        <v>108</v>
      </c>
      <c r="E20" s="125">
        <v>678</v>
      </c>
    </row>
    <row r="21" spans="1:5">
      <c r="A21" s="119">
        <v>16</v>
      </c>
      <c r="B21" s="128" t="s">
        <v>133</v>
      </c>
      <c r="C21" s="125">
        <v>600</v>
      </c>
      <c r="D21" s="125">
        <v>114</v>
      </c>
      <c r="E21" s="125">
        <v>714</v>
      </c>
    </row>
    <row r="22" spans="1:5">
      <c r="A22" s="119">
        <v>17</v>
      </c>
      <c r="B22" s="128" t="s">
        <v>134</v>
      </c>
      <c r="C22" s="125">
        <v>41880</v>
      </c>
      <c r="D22" s="125">
        <v>7957</v>
      </c>
      <c r="E22" s="125">
        <v>49837</v>
      </c>
    </row>
    <row r="23" spans="1:5">
      <c r="A23" s="119">
        <v>18</v>
      </c>
      <c r="B23" s="128" t="s">
        <v>135</v>
      </c>
      <c r="C23" s="125">
        <v>5400</v>
      </c>
      <c r="D23" s="125">
        <v>103</v>
      </c>
      <c r="E23" s="125">
        <v>6426</v>
      </c>
    </row>
    <row r="24" spans="1:5">
      <c r="A24" s="119">
        <v>19</v>
      </c>
      <c r="B24" s="128" t="s">
        <v>136</v>
      </c>
      <c r="C24" s="125">
        <v>960</v>
      </c>
      <c r="D24" s="125">
        <v>182</v>
      </c>
      <c r="E24" s="125">
        <v>1142</v>
      </c>
    </row>
    <row r="25" spans="1:5">
      <c r="A25" s="119">
        <v>20</v>
      </c>
      <c r="B25" s="128" t="s">
        <v>137</v>
      </c>
      <c r="C25" s="125">
        <v>1200</v>
      </c>
      <c r="D25" s="125">
        <v>228</v>
      </c>
      <c r="E25" s="125">
        <v>1428</v>
      </c>
    </row>
    <row r="26" spans="1:5">
      <c r="A26" s="119">
        <v>21</v>
      </c>
      <c r="B26" s="128" t="s">
        <v>138</v>
      </c>
      <c r="C26" s="125">
        <v>360</v>
      </c>
      <c r="D26" s="125">
        <v>68</v>
      </c>
      <c r="E26" s="125">
        <v>428</v>
      </c>
    </row>
    <row r="27" spans="1:5">
      <c r="A27" s="119">
        <v>22</v>
      </c>
      <c r="B27" s="128" t="s">
        <v>139</v>
      </c>
      <c r="C27" s="125">
        <v>1200</v>
      </c>
      <c r="D27" s="125">
        <v>228</v>
      </c>
      <c r="E27" s="125">
        <v>1428</v>
      </c>
    </row>
    <row r="28" spans="1:5">
      <c r="A28" s="119">
        <v>23</v>
      </c>
      <c r="B28" s="128" t="s">
        <v>136</v>
      </c>
      <c r="C28" s="125">
        <v>960</v>
      </c>
      <c r="D28" s="125">
        <v>182</v>
      </c>
      <c r="E28" s="125">
        <v>1142</v>
      </c>
    </row>
    <row r="29" spans="1:5">
      <c r="A29" s="119">
        <v>24</v>
      </c>
      <c r="B29" s="128" t="s">
        <v>140</v>
      </c>
      <c r="C29" s="125">
        <v>3000</v>
      </c>
      <c r="D29" s="125">
        <v>570</v>
      </c>
      <c r="E29" s="125">
        <v>3570</v>
      </c>
    </row>
    <row r="30" spans="1:5">
      <c r="A30" s="119">
        <v>25</v>
      </c>
      <c r="B30" s="128" t="s">
        <v>141</v>
      </c>
      <c r="C30" s="125">
        <v>1320</v>
      </c>
      <c r="D30" s="125">
        <v>251</v>
      </c>
      <c r="E30" s="125">
        <v>1571</v>
      </c>
    </row>
    <row r="31" spans="1:5">
      <c r="A31" s="119">
        <v>26</v>
      </c>
      <c r="B31" s="128" t="s">
        <v>142</v>
      </c>
      <c r="C31" s="125">
        <v>3000</v>
      </c>
      <c r="D31" s="125">
        <v>570</v>
      </c>
      <c r="E31" s="125">
        <v>3570</v>
      </c>
    </row>
    <row r="32" spans="1:5">
      <c r="A32" s="119">
        <v>27</v>
      </c>
      <c r="B32" s="128" t="s">
        <v>141</v>
      </c>
      <c r="C32" s="125">
        <v>1320</v>
      </c>
      <c r="D32" s="125">
        <v>251</v>
      </c>
      <c r="E32" s="125">
        <v>1571</v>
      </c>
    </row>
    <row r="33" spans="1:19">
      <c r="A33" s="119">
        <v>28</v>
      </c>
      <c r="B33" s="128" t="s">
        <v>143</v>
      </c>
      <c r="C33" s="125">
        <v>1800</v>
      </c>
      <c r="D33" s="125">
        <v>342</v>
      </c>
      <c r="E33" s="125">
        <v>2142</v>
      </c>
    </row>
    <row r="34" spans="1:19">
      <c r="A34" s="119">
        <v>29</v>
      </c>
      <c r="B34" s="128" t="s">
        <v>144</v>
      </c>
      <c r="C34" s="125">
        <v>440</v>
      </c>
      <c r="D34" s="125">
        <v>84</v>
      </c>
      <c r="E34" s="125">
        <v>524</v>
      </c>
    </row>
    <row r="35" spans="1:19">
      <c r="A35" s="119">
        <v>30</v>
      </c>
      <c r="B35" s="128" t="s">
        <v>145</v>
      </c>
      <c r="C35" s="125">
        <v>1620</v>
      </c>
      <c r="D35" s="125">
        <v>308</v>
      </c>
      <c r="E35" s="125">
        <v>1928</v>
      </c>
    </row>
    <row r="36" spans="1:19">
      <c r="A36" s="119">
        <v>31</v>
      </c>
      <c r="B36" s="128" t="s">
        <v>146</v>
      </c>
      <c r="C36" s="125">
        <v>1000</v>
      </c>
      <c r="D36" s="125">
        <v>190</v>
      </c>
      <c r="E36" s="125">
        <v>1190</v>
      </c>
    </row>
    <row r="37" spans="1:19">
      <c r="A37" s="119">
        <v>32</v>
      </c>
      <c r="B37" s="128" t="s">
        <v>147</v>
      </c>
      <c r="C37" s="125">
        <v>4200</v>
      </c>
      <c r="D37" s="125">
        <v>798</v>
      </c>
      <c r="E37" s="125">
        <v>4998</v>
      </c>
    </row>
    <row r="38" spans="1:19">
      <c r="A38" s="119">
        <v>33</v>
      </c>
      <c r="B38" s="128" t="s">
        <v>148</v>
      </c>
      <c r="C38" s="125">
        <v>606</v>
      </c>
      <c r="D38" s="125">
        <v>115</v>
      </c>
      <c r="E38" s="125">
        <v>721</v>
      </c>
    </row>
    <row r="39" spans="1:19">
      <c r="A39" s="119">
        <v>34</v>
      </c>
      <c r="B39" s="128" t="s">
        <v>149</v>
      </c>
      <c r="C39" s="125">
        <v>648</v>
      </c>
      <c r="D39" s="125">
        <v>123</v>
      </c>
      <c r="E39" s="125">
        <v>771</v>
      </c>
    </row>
    <row r="40" spans="1:19">
      <c r="A40" s="119">
        <v>35</v>
      </c>
      <c r="B40" s="128" t="s">
        <v>150</v>
      </c>
      <c r="C40" s="125">
        <v>3480</v>
      </c>
      <c r="D40" s="125">
        <v>661</v>
      </c>
      <c r="E40" s="125">
        <v>4141</v>
      </c>
    </row>
    <row r="41" spans="1:19">
      <c r="A41" s="119">
        <v>36</v>
      </c>
      <c r="B41" s="128" t="s">
        <v>151</v>
      </c>
      <c r="C41" s="125">
        <v>85000</v>
      </c>
      <c r="D41" s="125">
        <v>16150</v>
      </c>
      <c r="E41" s="125">
        <v>101150</v>
      </c>
    </row>
    <row r="42" spans="1:19">
      <c r="A42" s="119">
        <v>37</v>
      </c>
      <c r="B42" s="128" t="s">
        <v>152</v>
      </c>
      <c r="C42" s="125">
        <v>8000</v>
      </c>
      <c r="D42" s="125">
        <v>1520</v>
      </c>
      <c r="E42" s="125">
        <v>9520</v>
      </c>
    </row>
    <row r="43" spans="1:19">
      <c r="A43" s="119">
        <v>38</v>
      </c>
      <c r="B43" s="128" t="s">
        <v>153</v>
      </c>
      <c r="C43" s="125">
        <v>5000</v>
      </c>
      <c r="D43" s="125">
        <v>950</v>
      </c>
      <c r="E43" s="125">
        <v>5950</v>
      </c>
    </row>
    <row r="44" spans="1:19" ht="15">
      <c r="A44" s="122">
        <v>39</v>
      </c>
      <c r="B44" s="129" t="s">
        <v>154</v>
      </c>
      <c r="C44" s="124">
        <f>SUM(C6:C43)</f>
        <v>310188</v>
      </c>
      <c r="D44" s="124">
        <f>SUM(D6:D43)</f>
        <v>58012</v>
      </c>
      <c r="E44" s="124">
        <f>SUM(E6:E43)</f>
        <v>369123</v>
      </c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</row>
    <row r="45" spans="1:19" ht="15">
      <c r="A45" s="118">
        <v>40</v>
      </c>
      <c r="B45" s="115" t="s">
        <v>155</v>
      </c>
      <c r="C45" s="140"/>
      <c r="D45" s="140"/>
      <c r="E45" s="140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</row>
    <row r="46" spans="1:19" ht="15">
      <c r="A46" s="118">
        <v>41</v>
      </c>
      <c r="B46" s="115"/>
      <c r="C46" s="141"/>
      <c r="D46" s="141"/>
      <c r="E46" s="141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</row>
    <row r="47" spans="1:19" ht="15">
      <c r="A47" s="121">
        <v>42</v>
      </c>
      <c r="B47" s="120" t="s">
        <v>156</v>
      </c>
      <c r="C47" s="142">
        <v>32635</v>
      </c>
      <c r="D47" s="142">
        <v>6200</v>
      </c>
      <c r="E47" s="142">
        <v>38836</v>
      </c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</row>
    <row r="48" spans="1:19">
      <c r="A48" s="121">
        <v>43</v>
      </c>
      <c r="B48" s="120" t="s">
        <v>157</v>
      </c>
      <c r="C48" s="142">
        <v>17280</v>
      </c>
      <c r="D48" s="142">
        <v>3283</v>
      </c>
      <c r="E48" s="142">
        <v>20563</v>
      </c>
    </row>
    <row r="49" spans="1:5">
      <c r="A49" s="121">
        <v>44</v>
      </c>
      <c r="B49" s="120" t="s">
        <v>158</v>
      </c>
      <c r="C49" s="142">
        <v>4000</v>
      </c>
      <c r="D49" s="142">
        <v>760</v>
      </c>
      <c r="E49" s="142">
        <v>4760</v>
      </c>
    </row>
    <row r="50" spans="1:5">
      <c r="A50" s="121">
        <v>45</v>
      </c>
      <c r="B50" s="120" t="s">
        <v>159</v>
      </c>
      <c r="C50" s="142">
        <v>6720</v>
      </c>
      <c r="D50" s="142">
        <v>1276</v>
      </c>
      <c r="E50" s="142">
        <v>7997</v>
      </c>
    </row>
    <row r="51" spans="1:5">
      <c r="A51" s="121">
        <v>46</v>
      </c>
      <c r="B51" s="120" t="s">
        <v>160</v>
      </c>
      <c r="C51" s="142">
        <v>30412</v>
      </c>
      <c r="D51" s="142">
        <v>5778</v>
      </c>
      <c r="E51" s="142">
        <v>36191</v>
      </c>
    </row>
    <row r="52" spans="1:5">
      <c r="A52" s="121">
        <v>47</v>
      </c>
      <c r="B52" s="120" t="s">
        <v>161</v>
      </c>
      <c r="C52" s="142">
        <v>15580</v>
      </c>
      <c r="D52" s="142">
        <v>2960</v>
      </c>
      <c r="E52" s="142">
        <v>18541</v>
      </c>
    </row>
    <row r="53" spans="1:5">
      <c r="A53" s="121">
        <v>48</v>
      </c>
      <c r="B53" s="120" t="s">
        <v>162</v>
      </c>
      <c r="C53" s="142">
        <v>6000</v>
      </c>
      <c r="D53" s="142">
        <v>1140</v>
      </c>
      <c r="E53" s="142">
        <v>7140</v>
      </c>
    </row>
    <row r="54" spans="1:5">
      <c r="A54" s="121">
        <v>49</v>
      </c>
      <c r="B54" s="128" t="s">
        <v>163</v>
      </c>
      <c r="C54" s="142">
        <v>680</v>
      </c>
      <c r="D54" s="142">
        <v>129</v>
      </c>
      <c r="E54" s="142">
        <v>809</v>
      </c>
    </row>
    <row r="55" spans="1:5" ht="15">
      <c r="A55" s="122">
        <v>50</v>
      </c>
      <c r="B55" s="123" t="s">
        <v>164</v>
      </c>
      <c r="C55" s="124">
        <f>SUM(C47:C54)</f>
        <v>113307</v>
      </c>
      <c r="D55" s="124">
        <f>SUM(D47:D54)</f>
        <v>21526</v>
      </c>
      <c r="E55" s="124">
        <f>SUM(E47:E54)</f>
        <v>134837</v>
      </c>
    </row>
    <row r="56" spans="1:5" ht="15">
      <c r="A56" s="118">
        <v>51</v>
      </c>
      <c r="B56" s="116" t="s">
        <v>165</v>
      </c>
      <c r="C56" s="141"/>
      <c r="D56" s="141"/>
      <c r="E56" s="141"/>
    </row>
    <row r="57" spans="1:5">
      <c r="A57" s="130">
        <v>52</v>
      </c>
      <c r="B57" s="131" t="s">
        <v>154</v>
      </c>
      <c r="C57" s="143">
        <v>310188</v>
      </c>
      <c r="D57" s="143">
        <v>58012</v>
      </c>
      <c r="E57" s="143">
        <v>369123</v>
      </c>
    </row>
    <row r="58" spans="1:5">
      <c r="A58" s="130">
        <v>53</v>
      </c>
      <c r="B58" s="131" t="s">
        <v>164</v>
      </c>
      <c r="C58" s="143">
        <v>113307</v>
      </c>
      <c r="D58" s="143">
        <v>21526</v>
      </c>
      <c r="E58" s="143">
        <v>134837</v>
      </c>
    </row>
    <row r="59" spans="1:5" ht="15">
      <c r="A59" s="122">
        <v>54</v>
      </c>
      <c r="B59" s="123" t="s">
        <v>166</v>
      </c>
      <c r="C59" s="124">
        <f>SUM(C57:C58)</f>
        <v>423495</v>
      </c>
      <c r="D59" s="124">
        <f>SUM(D57:D58)</f>
        <v>79538</v>
      </c>
      <c r="E59" s="124">
        <f>SUM(E57:E58)</f>
        <v>503960</v>
      </c>
    </row>
    <row r="60" spans="1:5">
      <c r="A60" s="118"/>
    </row>
    <row r="61" spans="1:5">
      <c r="A61" s="118"/>
      <c r="B61" s="108"/>
    </row>
    <row r="62" spans="1:5">
      <c r="A62" s="118"/>
      <c r="B62" s="108"/>
    </row>
    <row r="63" spans="1:5">
      <c r="A63" s="118"/>
    </row>
    <row r="64" spans="1:5">
      <c r="A64" s="118"/>
    </row>
    <row r="65" spans="1:1">
      <c r="A65" s="118"/>
    </row>
    <row r="66" spans="1:1">
      <c r="A66" s="118"/>
    </row>
    <row r="67" spans="1:1">
      <c r="A67" s="118"/>
    </row>
    <row r="68" spans="1:1">
      <c r="A68" s="118"/>
    </row>
    <row r="69" spans="1:1">
      <c r="A69" s="118"/>
    </row>
    <row r="70" spans="1:1">
      <c r="A70" s="118"/>
    </row>
    <row r="71" spans="1:1">
      <c r="A71" s="118"/>
    </row>
    <row r="72" spans="1:1">
      <c r="A72" s="118"/>
    </row>
    <row r="73" spans="1:1">
      <c r="A73" s="118"/>
    </row>
    <row r="74" spans="1:1">
      <c r="A74" s="118"/>
    </row>
    <row r="75" spans="1:1">
      <c r="A75" s="118"/>
    </row>
    <row r="76" spans="1:1">
      <c r="A76" s="118"/>
    </row>
    <row r="77" spans="1:1">
      <c r="A77" s="118"/>
    </row>
    <row r="78" spans="1:1">
      <c r="A78" s="118"/>
    </row>
    <row r="79" spans="1:1">
      <c r="A79" s="118"/>
    </row>
    <row r="80" spans="1:1">
      <c r="A80" s="1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2"/>
  <sheetViews>
    <sheetView workbookViewId="0"/>
  </sheetViews>
  <sheetFormatPr baseColWidth="10" defaultRowHeight="14.25"/>
  <cols>
    <col min="2" max="2" width="77.625" customWidth="1"/>
    <col min="3" max="3" width="19.375" customWidth="1"/>
    <col min="4" max="4" width="18.375" customWidth="1"/>
    <col min="5" max="5" width="24.625" customWidth="1"/>
  </cols>
  <sheetData>
    <row r="1" spans="1:5" ht="18">
      <c r="A1" s="112"/>
      <c r="B1" s="113" t="s">
        <v>167</v>
      </c>
      <c r="C1" s="112"/>
      <c r="D1" s="112"/>
      <c r="E1" s="112"/>
    </row>
    <row r="2" spans="1:5" ht="18">
      <c r="A2" s="111"/>
      <c r="B2" s="111"/>
      <c r="C2" s="111"/>
      <c r="D2" s="111"/>
      <c r="E2" s="111"/>
    </row>
    <row r="3" spans="1:5" ht="18">
      <c r="A3" s="111"/>
      <c r="B3" s="111"/>
      <c r="C3" s="111"/>
      <c r="D3" s="111"/>
      <c r="E3" s="111"/>
    </row>
    <row r="4" spans="1:5" ht="17.25">
      <c r="A4" s="114" t="s">
        <v>113</v>
      </c>
      <c r="B4" s="114" t="s">
        <v>114</v>
      </c>
      <c r="C4" s="114" t="s">
        <v>115</v>
      </c>
      <c r="D4" s="114" t="s">
        <v>116</v>
      </c>
      <c r="E4" s="114" t="s">
        <v>117</v>
      </c>
    </row>
    <row r="6" spans="1:5">
      <c r="A6" s="119">
        <v>1</v>
      </c>
      <c r="B6" s="120" t="s">
        <v>168</v>
      </c>
      <c r="C6" s="125">
        <v>18000</v>
      </c>
      <c r="D6" s="125">
        <v>3420</v>
      </c>
      <c r="E6" s="125">
        <v>21420</v>
      </c>
    </row>
    <row r="7" spans="1:5">
      <c r="A7" s="119">
        <v>2</v>
      </c>
      <c r="B7" s="120" t="s">
        <v>169</v>
      </c>
      <c r="C7" s="125">
        <v>8000</v>
      </c>
      <c r="D7" s="125">
        <v>1520</v>
      </c>
      <c r="E7" s="125">
        <v>9520</v>
      </c>
    </row>
    <row r="8" spans="1:5">
      <c r="A8" s="119">
        <v>3</v>
      </c>
      <c r="B8" s="120" t="s">
        <v>170</v>
      </c>
      <c r="C8" s="125">
        <v>7000</v>
      </c>
      <c r="D8" s="125">
        <v>950</v>
      </c>
      <c r="E8" s="125">
        <v>7950</v>
      </c>
    </row>
    <row r="9" spans="1:5">
      <c r="A9" s="119">
        <v>4</v>
      </c>
      <c r="B9" s="120" t="s">
        <v>171</v>
      </c>
      <c r="C9" s="125">
        <v>2000</v>
      </c>
      <c r="D9" s="125">
        <v>380</v>
      </c>
      <c r="E9" s="125">
        <v>2380</v>
      </c>
    </row>
    <row r="10" spans="1:5">
      <c r="A10" s="119">
        <v>5</v>
      </c>
      <c r="B10" s="120" t="s">
        <v>172</v>
      </c>
      <c r="C10" s="125">
        <v>3000</v>
      </c>
      <c r="D10" s="125">
        <v>570</v>
      </c>
      <c r="E10" s="125">
        <v>3570</v>
      </c>
    </row>
    <row r="11" spans="1:5">
      <c r="A11" s="119">
        <v>6</v>
      </c>
      <c r="B11" s="120" t="s">
        <v>173</v>
      </c>
      <c r="C11" s="125">
        <v>25000</v>
      </c>
      <c r="D11" s="125">
        <v>4750</v>
      </c>
      <c r="E11" s="125">
        <v>29750</v>
      </c>
    </row>
    <row r="12" spans="1:5">
      <c r="A12" s="119">
        <v>7</v>
      </c>
      <c r="B12" s="120" t="s">
        <v>174</v>
      </c>
      <c r="C12" s="125">
        <v>5000</v>
      </c>
      <c r="D12" s="125">
        <v>950</v>
      </c>
      <c r="E12" s="125">
        <v>5950</v>
      </c>
    </row>
    <row r="13" spans="1:5">
      <c r="A13" s="119">
        <v>8</v>
      </c>
      <c r="B13" s="120" t="s">
        <v>175</v>
      </c>
      <c r="C13" s="125">
        <v>8000</v>
      </c>
      <c r="D13" s="125">
        <v>1520</v>
      </c>
      <c r="E13" s="125">
        <v>9520</v>
      </c>
    </row>
    <row r="14" spans="1:5">
      <c r="A14" s="119">
        <v>9</v>
      </c>
      <c r="B14" s="120" t="s">
        <v>176</v>
      </c>
      <c r="C14" s="125">
        <v>2000</v>
      </c>
      <c r="D14" s="125">
        <v>380</v>
      </c>
      <c r="E14" s="125">
        <v>2380</v>
      </c>
    </row>
    <row r="15" spans="1:5">
      <c r="A15" s="119">
        <v>10</v>
      </c>
      <c r="B15" s="120" t="s">
        <v>177</v>
      </c>
      <c r="C15" s="125">
        <v>2000</v>
      </c>
      <c r="D15" s="125">
        <v>380</v>
      </c>
      <c r="E15" s="125">
        <v>2380</v>
      </c>
    </row>
    <row r="16" spans="1:5" ht="15">
      <c r="A16" s="122">
        <v>11</v>
      </c>
      <c r="B16" s="123" t="s">
        <v>178</v>
      </c>
      <c r="C16" s="124">
        <f>SUM(C6:C15)</f>
        <v>80000</v>
      </c>
      <c r="D16" s="124">
        <v>15200</v>
      </c>
      <c r="E16" s="124">
        <v>95200</v>
      </c>
    </row>
    <row r="17" spans="1:1">
      <c r="A17" s="110"/>
    </row>
    <row r="18" spans="1:1">
      <c r="A18" s="108"/>
    </row>
    <row r="19" spans="1:1">
      <c r="A19" s="108"/>
    </row>
    <row r="20" spans="1:1">
      <c r="A20" s="110"/>
    </row>
    <row r="21" spans="1:1">
      <c r="A21" s="110"/>
    </row>
    <row r="22" spans="1:1">
      <c r="A22" s="110"/>
    </row>
    <row r="23" spans="1:1">
      <c r="A23" s="110"/>
    </row>
    <row r="24" spans="1:1">
      <c r="A24" s="110"/>
    </row>
    <row r="25" spans="1:1">
      <c r="A25" s="110"/>
    </row>
    <row r="26" spans="1:1">
      <c r="A26" s="110"/>
    </row>
    <row r="27" spans="1:1">
      <c r="A27" s="110"/>
    </row>
    <row r="28" spans="1:1">
      <c r="A28" s="110"/>
    </row>
    <row r="29" spans="1:1">
      <c r="A29" s="110"/>
    </row>
    <row r="30" spans="1:1">
      <c r="A30" s="110"/>
    </row>
    <row r="31" spans="1:1">
      <c r="A31" s="110"/>
    </row>
    <row r="32" spans="1:1">
      <c r="A32" s="110"/>
    </row>
    <row r="33" spans="1:1">
      <c r="A33" s="110"/>
    </row>
    <row r="34" spans="1:1">
      <c r="A34" s="110"/>
    </row>
    <row r="35" spans="1:1">
      <c r="A35" s="110"/>
    </row>
    <row r="36" spans="1:1">
      <c r="A36" s="110"/>
    </row>
    <row r="37" spans="1:1">
      <c r="A37" s="110"/>
    </row>
    <row r="38" spans="1:1">
      <c r="A38" s="110"/>
    </row>
    <row r="39" spans="1:1">
      <c r="A39" s="110"/>
    </row>
    <row r="40" spans="1:1">
      <c r="A40" s="110"/>
    </row>
    <row r="41" spans="1:1">
      <c r="A41" s="110"/>
    </row>
    <row r="42" spans="1:1">
      <c r="A42" s="110"/>
    </row>
    <row r="43" spans="1:1">
      <c r="A43" s="110"/>
    </row>
    <row r="44" spans="1:1">
      <c r="A44" s="110"/>
    </row>
    <row r="45" spans="1:1">
      <c r="A45" s="110"/>
    </row>
    <row r="46" spans="1:1">
      <c r="A46" s="110"/>
    </row>
    <row r="47" spans="1:1">
      <c r="A47" s="110"/>
    </row>
    <row r="48" spans="1:1">
      <c r="A48" s="110"/>
    </row>
    <row r="49" spans="1:1">
      <c r="A49" s="110"/>
    </row>
    <row r="50" spans="1:1">
      <c r="A50" s="110"/>
    </row>
    <row r="51" spans="1:1">
      <c r="A51" s="110"/>
    </row>
    <row r="52" spans="1:1">
      <c r="A52" s="1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4"/>
  <sheetViews>
    <sheetView workbookViewId="0">
      <selection activeCell="B26" sqref="B26"/>
    </sheetView>
  </sheetViews>
  <sheetFormatPr baseColWidth="10" defaultColWidth="11" defaultRowHeight="14.25"/>
  <cols>
    <col min="1" max="1" width="7.625" customWidth="1"/>
    <col min="2" max="2" width="80.125" customWidth="1"/>
    <col min="3" max="4" width="14.125" customWidth="1"/>
    <col min="5" max="5" width="14" customWidth="1"/>
    <col min="6" max="6" width="13.125" customWidth="1"/>
    <col min="7" max="7" width="18.375" customWidth="1"/>
    <col min="8" max="8" width="15.625" customWidth="1"/>
  </cols>
  <sheetData>
    <row r="1" spans="1:8" ht="18">
      <c r="A1" s="347"/>
      <c r="B1" s="360" t="s">
        <v>179</v>
      </c>
      <c r="C1" s="361"/>
      <c r="D1" s="361"/>
      <c r="E1" s="361"/>
      <c r="F1" s="361"/>
      <c r="G1" s="362"/>
      <c r="H1" s="362"/>
    </row>
    <row r="2" spans="1:8">
      <c r="A2" s="304"/>
      <c r="B2" s="304"/>
      <c r="C2" s="304"/>
      <c r="D2" s="304"/>
      <c r="E2" s="304"/>
      <c r="F2" s="304"/>
      <c r="G2" s="304"/>
      <c r="H2" s="304"/>
    </row>
    <row r="3" spans="1:8">
      <c r="A3" s="304"/>
      <c r="B3" s="304"/>
      <c r="C3" s="304"/>
      <c r="D3" s="304"/>
      <c r="E3" s="304"/>
      <c r="F3" s="304"/>
      <c r="G3" s="304"/>
      <c r="H3" s="304"/>
    </row>
    <row r="4" spans="1:8">
      <c r="A4" s="367" t="s">
        <v>113</v>
      </c>
      <c r="B4" s="367" t="s">
        <v>180</v>
      </c>
      <c r="C4" s="367" t="s">
        <v>252</v>
      </c>
      <c r="D4" s="367" t="s">
        <v>253</v>
      </c>
      <c r="E4" s="367" t="s">
        <v>254</v>
      </c>
      <c r="F4" s="367" t="s">
        <v>255</v>
      </c>
      <c r="G4" s="367" t="s">
        <v>181</v>
      </c>
      <c r="H4" s="367" t="s">
        <v>182</v>
      </c>
    </row>
    <row r="5" spans="1:8">
      <c r="A5" s="304"/>
      <c r="B5" s="304"/>
      <c r="C5" s="304"/>
      <c r="D5" s="304"/>
      <c r="E5" s="304"/>
      <c r="F5" s="304"/>
      <c r="G5" s="304"/>
      <c r="H5" s="304"/>
    </row>
    <row r="6" spans="1:8">
      <c r="A6" s="348">
        <v>1</v>
      </c>
      <c r="B6" s="349" t="s">
        <v>183</v>
      </c>
      <c r="C6" s="350">
        <v>144000</v>
      </c>
      <c r="D6" s="350">
        <v>144000</v>
      </c>
      <c r="E6" s="350">
        <v>144000</v>
      </c>
      <c r="F6" s="350">
        <v>144000</v>
      </c>
      <c r="G6" s="350">
        <v>144000</v>
      </c>
      <c r="H6" s="350">
        <v>144000</v>
      </c>
    </row>
    <row r="7" spans="1:8">
      <c r="A7" s="348">
        <v>2</v>
      </c>
      <c r="B7" s="349" t="s">
        <v>184</v>
      </c>
      <c r="C7" s="350">
        <v>64800</v>
      </c>
      <c r="D7" s="350">
        <v>64800</v>
      </c>
      <c r="E7" s="350">
        <v>64800</v>
      </c>
      <c r="F7" s="350">
        <v>64800</v>
      </c>
      <c r="G7" s="350">
        <v>64800</v>
      </c>
      <c r="H7" s="350">
        <v>64800</v>
      </c>
    </row>
    <row r="8" spans="1:8">
      <c r="A8" s="348">
        <v>3</v>
      </c>
      <c r="B8" s="349" t="s">
        <v>185</v>
      </c>
      <c r="C8" s="350">
        <v>54000</v>
      </c>
      <c r="D8" s="350">
        <v>54000</v>
      </c>
      <c r="E8" s="350">
        <v>54000</v>
      </c>
      <c r="F8" s="350">
        <v>54000</v>
      </c>
      <c r="G8" s="350">
        <v>54000</v>
      </c>
      <c r="H8" s="350">
        <v>54000</v>
      </c>
    </row>
    <row r="9" spans="1:8">
      <c r="A9" s="348">
        <v>4</v>
      </c>
      <c r="B9" s="349" t="s">
        <v>186</v>
      </c>
      <c r="C9" s="350">
        <v>30000</v>
      </c>
      <c r="D9" s="350">
        <v>30000</v>
      </c>
      <c r="E9" s="350">
        <v>30000</v>
      </c>
      <c r="F9" s="350">
        <v>30000</v>
      </c>
      <c r="G9" s="350">
        <v>30000</v>
      </c>
      <c r="H9" s="350">
        <v>30000</v>
      </c>
    </row>
    <row r="10" spans="1:8">
      <c r="A10" s="348">
        <v>5</v>
      </c>
      <c r="B10" s="349" t="s">
        <v>187</v>
      </c>
      <c r="C10" s="350">
        <v>0</v>
      </c>
      <c r="D10" s="350">
        <v>0</v>
      </c>
      <c r="E10" s="350">
        <v>300000</v>
      </c>
      <c r="F10" s="350">
        <v>300000</v>
      </c>
      <c r="G10" s="350">
        <v>300000</v>
      </c>
      <c r="H10" s="350">
        <v>300000</v>
      </c>
    </row>
    <row r="11" spans="1:8">
      <c r="A11" s="389">
        <v>6</v>
      </c>
      <c r="B11" s="351" t="s">
        <v>178</v>
      </c>
      <c r="C11" s="352">
        <f t="shared" ref="C11:H11" si="0">SUM(C6:C10)</f>
        <v>292800</v>
      </c>
      <c r="D11" s="352">
        <f t="shared" si="0"/>
        <v>292800</v>
      </c>
      <c r="E11" s="352">
        <f t="shared" si="0"/>
        <v>592800</v>
      </c>
      <c r="F11" s="352">
        <f t="shared" si="0"/>
        <v>592800</v>
      </c>
      <c r="G11" s="352">
        <f t="shared" si="0"/>
        <v>592800</v>
      </c>
      <c r="H11" s="352">
        <f t="shared" si="0"/>
        <v>592800</v>
      </c>
    </row>
    <row r="12" spans="1:8">
      <c r="A12" s="317"/>
      <c r="B12" s="353"/>
      <c r="C12" s="343"/>
      <c r="D12" s="343"/>
      <c r="E12" s="343"/>
      <c r="F12" s="343"/>
      <c r="G12" s="343"/>
      <c r="H12" s="343"/>
    </row>
    <row r="13" spans="1:8">
      <c r="A13" s="317"/>
      <c r="B13" s="353"/>
      <c r="C13" s="343"/>
      <c r="D13" s="343"/>
      <c r="E13" s="343"/>
      <c r="F13" s="343"/>
      <c r="G13" s="343"/>
      <c r="H13" s="343"/>
    </row>
    <row r="14" spans="1:8" ht="15.75">
      <c r="A14" s="391">
        <v>7</v>
      </c>
      <c r="B14" s="363" t="s">
        <v>188</v>
      </c>
      <c r="C14" s="364"/>
      <c r="D14" s="364"/>
      <c r="E14" s="364"/>
      <c r="F14" s="364"/>
      <c r="G14" s="365"/>
      <c r="H14" s="365"/>
    </row>
    <row r="15" spans="1:8">
      <c r="A15" s="317"/>
      <c r="B15" s="304"/>
      <c r="C15" s="304"/>
      <c r="D15" s="304"/>
      <c r="E15" s="304"/>
      <c r="F15" s="304"/>
      <c r="G15" s="304"/>
      <c r="H15" s="304"/>
    </row>
    <row r="16" spans="1:8">
      <c r="A16" s="317"/>
      <c r="B16" s="304"/>
      <c r="C16" s="304"/>
      <c r="D16" s="304"/>
      <c r="E16" s="304"/>
      <c r="F16" s="304"/>
      <c r="G16" s="304"/>
      <c r="H16" s="304"/>
    </row>
    <row r="17" spans="1:8" ht="15.75">
      <c r="A17" s="392">
        <v>8</v>
      </c>
      <c r="B17" s="370" t="s">
        <v>180</v>
      </c>
      <c r="C17" s="370" t="s">
        <v>256</v>
      </c>
      <c r="D17" s="370" t="s">
        <v>257</v>
      </c>
      <c r="E17" s="370" t="s">
        <v>258</v>
      </c>
      <c r="F17" s="370" t="s">
        <v>259</v>
      </c>
      <c r="G17" s="370" t="s">
        <v>181</v>
      </c>
      <c r="H17" s="370" t="s">
        <v>182</v>
      </c>
    </row>
    <row r="18" spans="1:8">
      <c r="A18" s="317"/>
      <c r="B18" s="304"/>
      <c r="C18" s="304"/>
      <c r="D18" s="304"/>
      <c r="E18" s="304"/>
      <c r="F18" s="304"/>
      <c r="G18" s="304"/>
      <c r="H18" s="304"/>
    </row>
    <row r="19" spans="1:8">
      <c r="A19" s="393">
        <v>9</v>
      </c>
      <c r="B19" s="354" t="s">
        <v>189</v>
      </c>
      <c r="C19" s="354">
        <v>292800</v>
      </c>
      <c r="D19" s="354">
        <v>292800</v>
      </c>
      <c r="E19" s="354">
        <v>592800</v>
      </c>
      <c r="F19" s="354">
        <v>592800</v>
      </c>
      <c r="G19" s="354">
        <v>592800</v>
      </c>
      <c r="H19" s="354">
        <v>592800</v>
      </c>
    </row>
    <row r="20" spans="1:8">
      <c r="A20" s="393">
        <v>10</v>
      </c>
      <c r="B20" s="386" t="s">
        <v>262</v>
      </c>
      <c r="C20" s="354">
        <v>0</v>
      </c>
      <c r="D20" s="354">
        <v>0</v>
      </c>
      <c r="E20" s="354">
        <v>300000</v>
      </c>
      <c r="F20" s="354">
        <v>300000</v>
      </c>
      <c r="G20" s="354">
        <v>300000</v>
      </c>
      <c r="H20" s="354">
        <v>300000</v>
      </c>
    </row>
    <row r="21" spans="1:8">
      <c r="A21" s="390">
        <v>11</v>
      </c>
      <c r="B21" s="355" t="s">
        <v>178</v>
      </c>
      <c r="C21" s="355">
        <f t="shared" ref="C21:H21" si="1">SUM(C19:C20)</f>
        <v>292800</v>
      </c>
      <c r="D21" s="355">
        <f t="shared" si="1"/>
        <v>292800</v>
      </c>
      <c r="E21" s="355">
        <f t="shared" si="1"/>
        <v>892800</v>
      </c>
      <c r="F21" s="355">
        <f t="shared" si="1"/>
        <v>892800</v>
      </c>
      <c r="G21" s="355">
        <f t="shared" si="1"/>
        <v>892800</v>
      </c>
      <c r="H21" s="355">
        <f t="shared" si="1"/>
        <v>892800</v>
      </c>
    </row>
    <row r="22" spans="1:8">
      <c r="A22" s="304"/>
      <c r="B22" s="304"/>
      <c r="C22" s="304"/>
      <c r="D22" s="304"/>
      <c r="E22" s="304"/>
      <c r="F22" s="304"/>
      <c r="G22" s="304"/>
      <c r="H22" s="304"/>
    </row>
    <row r="23" spans="1:8">
      <c r="A23" s="304"/>
      <c r="B23" s="304"/>
      <c r="C23" s="304"/>
      <c r="D23" s="304"/>
      <c r="E23" s="304"/>
      <c r="F23" s="304"/>
      <c r="G23" s="304"/>
      <c r="H23" s="304"/>
    </row>
    <row r="24" spans="1:8">
      <c r="A24" s="357"/>
      <c r="B24" s="356"/>
      <c r="C24" s="357"/>
      <c r="D24" s="357"/>
      <c r="E24" s="357"/>
      <c r="F24" s="357"/>
      <c r="G24" s="304"/>
      <c r="H24" s="304"/>
    </row>
    <row r="25" spans="1:8">
      <c r="A25" s="304"/>
      <c r="B25" s="304"/>
      <c r="C25" s="304"/>
      <c r="D25" s="304"/>
      <c r="E25" s="304"/>
      <c r="F25" s="304"/>
      <c r="G25" s="304"/>
      <c r="H25" s="304"/>
    </row>
    <row r="26" spans="1:8">
      <c r="A26" s="304"/>
      <c r="B26" s="304"/>
      <c r="C26" s="304"/>
      <c r="D26" s="304"/>
      <c r="E26" s="304"/>
      <c r="F26" s="304"/>
      <c r="G26" s="304"/>
      <c r="H26" s="304"/>
    </row>
    <row r="27" spans="1:8" ht="15">
      <c r="A27" s="368"/>
      <c r="B27" s="356"/>
      <c r="C27" s="356"/>
      <c r="D27" s="356"/>
      <c r="E27" s="356"/>
      <c r="F27" s="356"/>
      <c r="G27" s="356"/>
      <c r="H27" s="356"/>
    </row>
    <row r="28" spans="1:8">
      <c r="A28" s="304"/>
      <c r="B28" s="304"/>
      <c r="C28" s="304"/>
      <c r="D28" s="304"/>
      <c r="E28" s="304"/>
      <c r="F28" s="304"/>
      <c r="G28" s="304"/>
      <c r="H28" s="304"/>
    </row>
    <row r="29" spans="1:8">
      <c r="A29" s="317"/>
      <c r="B29" s="358"/>
      <c r="C29" s="343"/>
      <c r="D29" s="343"/>
      <c r="E29" s="343"/>
      <c r="F29" s="343"/>
      <c r="G29" s="343"/>
      <c r="H29" s="343"/>
    </row>
    <row r="30" spans="1:8">
      <c r="A30" s="317"/>
      <c r="B30" s="353"/>
      <c r="C30" s="343"/>
      <c r="D30" s="343"/>
      <c r="E30" s="343"/>
      <c r="F30" s="343"/>
      <c r="G30" s="343"/>
      <c r="H30" s="343"/>
    </row>
    <row r="31" spans="1:8">
      <c r="A31" s="317"/>
      <c r="B31" s="353"/>
      <c r="C31" s="343"/>
      <c r="D31" s="343"/>
      <c r="E31" s="343"/>
      <c r="F31" s="343"/>
      <c r="G31" s="343"/>
      <c r="H31" s="343"/>
    </row>
    <row r="32" spans="1:8">
      <c r="A32" s="317"/>
      <c r="B32" s="353"/>
      <c r="C32" s="343"/>
      <c r="D32" s="343"/>
      <c r="E32" s="343"/>
      <c r="F32" s="343"/>
      <c r="G32" s="343"/>
      <c r="H32" s="343"/>
    </row>
    <row r="33" spans="1:8">
      <c r="A33" s="317"/>
      <c r="B33" s="353"/>
      <c r="C33" s="343"/>
      <c r="D33" s="343"/>
      <c r="E33" s="343"/>
      <c r="F33" s="343"/>
      <c r="G33" s="343"/>
      <c r="H33" s="343"/>
    </row>
    <row r="34" spans="1:8">
      <c r="A34" s="366"/>
      <c r="B34" s="359"/>
      <c r="C34" s="344"/>
      <c r="D34" s="344"/>
      <c r="E34" s="344"/>
      <c r="F34" s="344"/>
      <c r="G34" s="344"/>
      <c r="H34" s="344"/>
    </row>
    <row r="35" spans="1:8">
      <c r="A35" s="304"/>
      <c r="B35" s="304"/>
      <c r="C35" s="304"/>
      <c r="D35" s="304"/>
      <c r="E35" s="304"/>
      <c r="F35" s="304"/>
      <c r="G35" s="304"/>
      <c r="H35" s="304"/>
    </row>
    <row r="36" spans="1:8">
      <c r="A36" s="304"/>
      <c r="B36" s="304"/>
      <c r="C36" s="304"/>
      <c r="D36" s="304"/>
      <c r="E36" s="304"/>
      <c r="F36" s="304"/>
      <c r="G36" s="304"/>
      <c r="H36" s="304"/>
    </row>
    <row r="37" spans="1:8">
      <c r="A37" s="357"/>
      <c r="B37" s="304"/>
      <c r="C37" s="304"/>
      <c r="D37" s="304"/>
      <c r="E37" s="304"/>
      <c r="F37" s="304"/>
      <c r="G37" s="304"/>
      <c r="H37" s="304"/>
    </row>
    <row r="38" spans="1:8">
      <c r="A38" s="304"/>
      <c r="B38" s="304"/>
      <c r="C38" s="304"/>
      <c r="D38" s="304"/>
      <c r="E38" s="304"/>
      <c r="F38" s="304"/>
      <c r="G38" s="304"/>
      <c r="H38" s="304"/>
    </row>
    <row r="39" spans="1:8">
      <c r="A39" s="304"/>
      <c r="B39" s="304"/>
      <c r="C39" s="304"/>
      <c r="D39" s="304"/>
      <c r="E39" s="304"/>
      <c r="F39" s="304"/>
      <c r="G39" s="304"/>
      <c r="H39" s="304"/>
    </row>
    <row r="40" spans="1:8" ht="15">
      <c r="A40" s="368"/>
      <c r="B40" s="304"/>
      <c r="C40" s="304"/>
      <c r="D40" s="304"/>
      <c r="E40" s="304"/>
      <c r="F40" s="304"/>
      <c r="G40" s="304"/>
      <c r="H40" s="304"/>
    </row>
    <row r="41" spans="1:8">
      <c r="A41" s="304"/>
      <c r="B41" s="304"/>
      <c r="C41" s="304"/>
      <c r="D41" s="304"/>
      <c r="E41" s="304"/>
      <c r="F41" s="304"/>
      <c r="G41" s="304"/>
      <c r="H41" s="304"/>
    </row>
    <row r="42" spans="1:8">
      <c r="A42" s="369"/>
      <c r="B42" s="304"/>
      <c r="C42" s="304"/>
      <c r="D42" s="304"/>
      <c r="E42" s="304"/>
      <c r="F42" s="304"/>
      <c r="G42" s="304"/>
      <c r="H42" s="304"/>
    </row>
    <row r="43" spans="1:8">
      <c r="A43" s="369"/>
      <c r="B43" s="304"/>
      <c r="C43" s="304"/>
      <c r="D43" s="304"/>
      <c r="E43" s="304"/>
      <c r="F43" s="304"/>
      <c r="G43" s="304"/>
      <c r="H43" s="304"/>
    </row>
    <row r="44" spans="1:8">
      <c r="A44" s="366"/>
      <c r="B44" s="304"/>
      <c r="C44" s="304"/>
      <c r="D44" s="304"/>
      <c r="E44" s="304"/>
      <c r="F44" s="304"/>
      <c r="G44" s="304"/>
      <c r="H44" s="304"/>
    </row>
  </sheetData>
  <pageMargins left="0.7" right="0.7" top="0.75" bottom="0.75" header="0.3" footer="0.3"/>
  <pageSetup paperSize="68" orientation="landscape" horizontalDpi="4294967292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4"/>
  <sheetViews>
    <sheetView topLeftCell="A7" workbookViewId="0">
      <selection activeCell="B8" sqref="B8"/>
    </sheetView>
  </sheetViews>
  <sheetFormatPr baseColWidth="10" defaultColWidth="9.625" defaultRowHeight="14.25"/>
  <cols>
    <col min="1" max="1" width="21.375" customWidth="1"/>
    <col min="2" max="2" width="38" customWidth="1"/>
    <col min="3" max="3" width="24.625" customWidth="1"/>
    <col min="4" max="4" width="31.625" customWidth="1"/>
    <col min="5" max="5" width="29.5" customWidth="1"/>
    <col min="6" max="6" width="29.625" customWidth="1"/>
    <col min="7" max="7" width="33" customWidth="1"/>
    <col min="8" max="8" width="24.375" customWidth="1"/>
    <col min="10" max="10" width="19.375" customWidth="1"/>
  </cols>
  <sheetData>
    <row r="1" spans="1:10" ht="23.25">
      <c r="A1" s="205" t="s">
        <v>263</v>
      </c>
      <c r="B1" s="206"/>
      <c r="C1" s="207"/>
      <c r="D1" s="207"/>
      <c r="E1" s="132"/>
      <c r="F1" s="132"/>
      <c r="G1" s="133"/>
      <c r="H1" s="133"/>
      <c r="I1" s="117"/>
      <c r="J1" s="117"/>
    </row>
    <row r="2" spans="1:10" ht="18">
      <c r="A2" s="134"/>
      <c r="B2" s="134"/>
      <c r="C2" s="134"/>
      <c r="D2" s="134"/>
      <c r="E2" s="134"/>
      <c r="F2" s="134"/>
    </row>
    <row r="3" spans="1:10" ht="18">
      <c r="A3" s="155"/>
      <c r="B3" s="155"/>
      <c r="C3" s="394">
        <v>1000000</v>
      </c>
      <c r="D3" s="156" t="s">
        <v>190</v>
      </c>
      <c r="E3" s="157">
        <v>5.0000000000000001E-3</v>
      </c>
      <c r="F3" s="157">
        <v>0.01</v>
      </c>
      <c r="G3" s="157">
        <v>0.05</v>
      </c>
      <c r="H3" s="157">
        <v>0.1</v>
      </c>
      <c r="I3" s="158"/>
      <c r="J3" s="158"/>
    </row>
    <row r="4" spans="1:10" ht="16.5">
      <c r="A4" s="136" t="s">
        <v>113</v>
      </c>
      <c r="B4" s="136" t="s">
        <v>191</v>
      </c>
      <c r="C4" s="136" t="s">
        <v>192</v>
      </c>
      <c r="D4" s="136" t="s">
        <v>193</v>
      </c>
      <c r="E4" s="136" t="s">
        <v>194</v>
      </c>
      <c r="F4" s="136" t="s">
        <v>195</v>
      </c>
      <c r="G4" s="136" t="s">
        <v>196</v>
      </c>
      <c r="H4" s="136" t="s">
        <v>197</v>
      </c>
      <c r="I4" s="117"/>
      <c r="J4" s="114" t="s">
        <v>198</v>
      </c>
    </row>
    <row r="6" spans="1:10">
      <c r="A6" s="149">
        <v>1</v>
      </c>
      <c r="B6" s="150" t="s">
        <v>199</v>
      </c>
      <c r="C6" s="151">
        <f>83*C3</f>
        <v>83000000</v>
      </c>
      <c r="D6" s="152">
        <v>80</v>
      </c>
      <c r="E6" s="151">
        <f t="shared" ref="E6:E21" si="0">C6*($E$3/100)*D6</f>
        <v>332000</v>
      </c>
      <c r="F6" s="151">
        <f t="shared" ref="F6:F21" si="1">C6*($F$3/100)*D6</f>
        <v>664000</v>
      </c>
      <c r="G6" s="151">
        <f t="shared" ref="G6:G21" si="2">C6*($G$3/100)*D6</f>
        <v>3320000</v>
      </c>
      <c r="H6" s="151">
        <f t="shared" ref="H6:H21" si="3">C6*($H$3/100)*D6</f>
        <v>6640000</v>
      </c>
      <c r="I6" s="153"/>
      <c r="J6" s="154">
        <f t="shared" ref="J6:J21" si="4">SUM(E6:I6)</f>
        <v>10956000</v>
      </c>
    </row>
    <row r="7" spans="1:10">
      <c r="A7" s="149">
        <v>2</v>
      </c>
      <c r="B7" s="150" t="s">
        <v>200</v>
      </c>
      <c r="C7" s="151">
        <f>365*C3</f>
        <v>365000000</v>
      </c>
      <c r="D7" s="152">
        <v>80</v>
      </c>
      <c r="E7" s="151">
        <f t="shared" si="0"/>
        <v>1460000</v>
      </c>
      <c r="F7" s="151">
        <f t="shared" si="1"/>
        <v>2920000</v>
      </c>
      <c r="G7" s="151">
        <f t="shared" si="2"/>
        <v>14600000</v>
      </c>
      <c r="H7" s="151">
        <f t="shared" si="3"/>
        <v>29200000</v>
      </c>
      <c r="I7" s="153"/>
      <c r="J7" s="154">
        <f t="shared" si="4"/>
        <v>48180000</v>
      </c>
    </row>
    <row r="8" spans="1:10">
      <c r="A8" s="149">
        <v>3</v>
      </c>
      <c r="B8" s="150" t="s">
        <v>201</v>
      </c>
      <c r="C8" s="151">
        <f>68*C3</f>
        <v>68000000</v>
      </c>
      <c r="D8" s="152">
        <v>100</v>
      </c>
      <c r="E8" s="151">
        <f t="shared" si="0"/>
        <v>340000</v>
      </c>
      <c r="F8" s="151">
        <f t="shared" si="1"/>
        <v>680000</v>
      </c>
      <c r="G8" s="151">
        <f t="shared" si="2"/>
        <v>3400000</v>
      </c>
      <c r="H8" s="151">
        <f t="shared" si="3"/>
        <v>6800000</v>
      </c>
      <c r="I8" s="153"/>
      <c r="J8" s="154">
        <f t="shared" si="4"/>
        <v>11220000</v>
      </c>
    </row>
    <row r="9" spans="1:10">
      <c r="A9" s="149">
        <v>4</v>
      </c>
      <c r="B9" s="150" t="s">
        <v>202</v>
      </c>
      <c r="C9" s="151">
        <f>5*C3</f>
        <v>5000000</v>
      </c>
      <c r="D9" s="152">
        <v>120</v>
      </c>
      <c r="E9" s="151">
        <f t="shared" si="0"/>
        <v>30000</v>
      </c>
      <c r="F9" s="151">
        <f t="shared" si="1"/>
        <v>60000</v>
      </c>
      <c r="G9" s="151">
        <f t="shared" si="2"/>
        <v>300000</v>
      </c>
      <c r="H9" s="151">
        <f t="shared" si="3"/>
        <v>600000</v>
      </c>
      <c r="I9" s="153"/>
      <c r="J9" s="154">
        <f t="shared" si="4"/>
        <v>990000</v>
      </c>
    </row>
    <row r="10" spans="1:10">
      <c r="A10" s="149">
        <v>5</v>
      </c>
      <c r="B10" s="150" t="s">
        <v>203</v>
      </c>
      <c r="C10" s="151">
        <f>9*C3</f>
        <v>9000000</v>
      </c>
      <c r="D10" s="152">
        <v>120</v>
      </c>
      <c r="E10" s="151">
        <f t="shared" si="0"/>
        <v>54000</v>
      </c>
      <c r="F10" s="151">
        <f t="shared" si="1"/>
        <v>108000</v>
      </c>
      <c r="G10" s="151">
        <f t="shared" si="2"/>
        <v>540000</v>
      </c>
      <c r="H10" s="151">
        <f t="shared" si="3"/>
        <v>1080000</v>
      </c>
      <c r="I10" s="153"/>
      <c r="J10" s="154">
        <f t="shared" si="4"/>
        <v>1782000</v>
      </c>
    </row>
    <row r="11" spans="1:10">
      <c r="A11" s="199">
        <v>6</v>
      </c>
      <c r="B11" s="202" t="s">
        <v>204</v>
      </c>
      <c r="C11" s="201">
        <f>340*C3</f>
        <v>340000000</v>
      </c>
      <c r="D11" s="200">
        <v>110</v>
      </c>
      <c r="E11" s="201">
        <f t="shared" si="0"/>
        <v>1870000</v>
      </c>
      <c r="F11" s="201">
        <f t="shared" si="1"/>
        <v>3740000</v>
      </c>
      <c r="G11" s="201">
        <f t="shared" si="2"/>
        <v>18700000</v>
      </c>
      <c r="H11" s="201">
        <f t="shared" si="3"/>
        <v>37400000</v>
      </c>
      <c r="I11" s="203"/>
      <c r="J11" s="204">
        <f t="shared" si="4"/>
        <v>61710000</v>
      </c>
    </row>
    <row r="12" spans="1:10">
      <c r="A12" s="199">
        <v>7</v>
      </c>
      <c r="B12" s="200" t="s">
        <v>205</v>
      </c>
      <c r="C12" s="201">
        <f>40*C3</f>
        <v>40000000</v>
      </c>
      <c r="D12" s="200">
        <v>110</v>
      </c>
      <c r="E12" s="201">
        <f t="shared" si="0"/>
        <v>220000</v>
      </c>
      <c r="F12" s="201">
        <f t="shared" si="1"/>
        <v>440000</v>
      </c>
      <c r="G12" s="201">
        <f t="shared" si="2"/>
        <v>2200000</v>
      </c>
      <c r="H12" s="201">
        <f t="shared" si="3"/>
        <v>4400000</v>
      </c>
      <c r="I12" s="203"/>
      <c r="J12" s="204">
        <f t="shared" si="4"/>
        <v>7260000</v>
      </c>
    </row>
    <row r="13" spans="1:10">
      <c r="A13" s="199">
        <v>8</v>
      </c>
      <c r="B13" s="200" t="s">
        <v>206</v>
      </c>
      <c r="C13" s="201">
        <f>211*C3</f>
        <v>211000000</v>
      </c>
      <c r="D13" s="200">
        <v>30</v>
      </c>
      <c r="E13" s="201">
        <f t="shared" si="0"/>
        <v>316500</v>
      </c>
      <c r="F13" s="201">
        <f t="shared" si="1"/>
        <v>633000</v>
      </c>
      <c r="G13" s="201">
        <f t="shared" si="2"/>
        <v>3165000</v>
      </c>
      <c r="H13" s="201">
        <f t="shared" si="3"/>
        <v>6330000</v>
      </c>
      <c r="I13" s="203"/>
      <c r="J13" s="204">
        <f t="shared" si="4"/>
        <v>10444500</v>
      </c>
    </row>
    <row r="14" spans="1:10">
      <c r="A14" s="199">
        <v>9</v>
      </c>
      <c r="B14" s="200" t="s">
        <v>207</v>
      </c>
      <c r="C14" s="201">
        <f>46*C3</f>
        <v>46000000</v>
      </c>
      <c r="D14" s="200">
        <v>30</v>
      </c>
      <c r="E14" s="201">
        <f t="shared" si="0"/>
        <v>69000</v>
      </c>
      <c r="F14" s="201">
        <f t="shared" si="1"/>
        <v>138000</v>
      </c>
      <c r="G14" s="201">
        <f t="shared" si="2"/>
        <v>690000</v>
      </c>
      <c r="H14" s="201">
        <f t="shared" si="3"/>
        <v>1380000</v>
      </c>
      <c r="I14" s="203"/>
      <c r="J14" s="204">
        <f t="shared" si="4"/>
        <v>2277000</v>
      </c>
    </row>
    <row r="15" spans="1:10">
      <c r="A15" s="149">
        <v>10</v>
      </c>
      <c r="B15" s="152" t="s">
        <v>208</v>
      </c>
      <c r="C15" s="151">
        <f>33*C3</f>
        <v>33000000</v>
      </c>
      <c r="D15" s="152">
        <v>150</v>
      </c>
      <c r="E15" s="151">
        <f t="shared" si="0"/>
        <v>247500</v>
      </c>
      <c r="F15" s="151">
        <f t="shared" si="1"/>
        <v>495000</v>
      </c>
      <c r="G15" s="151">
        <f t="shared" si="2"/>
        <v>2475000</v>
      </c>
      <c r="H15" s="151">
        <f t="shared" si="3"/>
        <v>4950000</v>
      </c>
      <c r="I15" s="153"/>
      <c r="J15" s="154">
        <f t="shared" si="4"/>
        <v>8167500</v>
      </c>
    </row>
    <row r="16" spans="1:10">
      <c r="A16" s="149">
        <v>11</v>
      </c>
      <c r="B16" s="152" t="s">
        <v>209</v>
      </c>
      <c r="C16" s="151">
        <f>5*C3</f>
        <v>5000000</v>
      </c>
      <c r="D16" s="152">
        <v>150</v>
      </c>
      <c r="E16" s="151">
        <f t="shared" si="0"/>
        <v>37500</v>
      </c>
      <c r="F16" s="151">
        <f t="shared" si="1"/>
        <v>75000</v>
      </c>
      <c r="G16" s="151">
        <f t="shared" si="2"/>
        <v>375000</v>
      </c>
      <c r="H16" s="151">
        <f t="shared" si="3"/>
        <v>750000</v>
      </c>
      <c r="I16" s="153"/>
      <c r="J16" s="154">
        <f t="shared" si="4"/>
        <v>1237500</v>
      </c>
    </row>
    <row r="17" spans="1:12">
      <c r="A17" s="149">
        <v>12</v>
      </c>
      <c r="B17" s="152" t="s">
        <v>210</v>
      </c>
      <c r="C17" s="151">
        <f>11*C3</f>
        <v>11000000</v>
      </c>
      <c r="D17" s="152">
        <v>150</v>
      </c>
      <c r="E17" s="151">
        <f t="shared" si="0"/>
        <v>82500</v>
      </c>
      <c r="F17" s="151">
        <f t="shared" si="1"/>
        <v>165000</v>
      </c>
      <c r="G17" s="151">
        <f t="shared" si="2"/>
        <v>825000</v>
      </c>
      <c r="H17" s="151">
        <f t="shared" si="3"/>
        <v>1650000</v>
      </c>
      <c r="I17" s="153"/>
      <c r="J17" s="154">
        <f t="shared" si="4"/>
        <v>2722500</v>
      </c>
    </row>
    <row r="18" spans="1:12" ht="15">
      <c r="A18" s="149">
        <v>13</v>
      </c>
      <c r="B18" s="152" t="s">
        <v>211</v>
      </c>
      <c r="C18" s="151">
        <v>9900000</v>
      </c>
      <c r="D18" s="152">
        <v>30</v>
      </c>
      <c r="E18" s="151">
        <f t="shared" si="0"/>
        <v>14850</v>
      </c>
      <c r="F18" s="151">
        <f t="shared" si="1"/>
        <v>29700</v>
      </c>
      <c r="G18" s="151">
        <f t="shared" si="2"/>
        <v>148500</v>
      </c>
      <c r="H18" s="151">
        <f t="shared" si="3"/>
        <v>297000</v>
      </c>
      <c r="I18" s="387"/>
      <c r="J18" s="388">
        <f t="shared" si="4"/>
        <v>490050</v>
      </c>
      <c r="K18" s="115"/>
      <c r="L18" s="115"/>
    </row>
    <row r="19" spans="1:12">
      <c r="A19" s="149">
        <v>14</v>
      </c>
      <c r="B19" s="152" t="s">
        <v>212</v>
      </c>
      <c r="C19" s="151">
        <f>3*C3</f>
        <v>3000000</v>
      </c>
      <c r="D19" s="152">
        <v>150</v>
      </c>
      <c r="E19" s="151">
        <f t="shared" si="0"/>
        <v>22500</v>
      </c>
      <c r="F19" s="151">
        <f t="shared" si="1"/>
        <v>45000</v>
      </c>
      <c r="G19" s="151">
        <f t="shared" si="2"/>
        <v>225000</v>
      </c>
      <c r="H19" s="151">
        <f t="shared" si="3"/>
        <v>450000</v>
      </c>
      <c r="I19" s="153"/>
      <c r="J19" s="154">
        <f t="shared" si="4"/>
        <v>742500</v>
      </c>
    </row>
    <row r="20" spans="1:12">
      <c r="A20" s="199">
        <v>15</v>
      </c>
      <c r="B20" s="200" t="s">
        <v>213</v>
      </c>
      <c r="C20" s="201">
        <f>1411*C3</f>
        <v>1411000000</v>
      </c>
      <c r="D20" s="200">
        <v>60</v>
      </c>
      <c r="E20" s="201">
        <f t="shared" si="0"/>
        <v>4233000</v>
      </c>
      <c r="F20" s="201">
        <f t="shared" si="1"/>
        <v>8466000</v>
      </c>
      <c r="G20" s="201">
        <f t="shared" si="2"/>
        <v>42330000</v>
      </c>
      <c r="H20" s="201">
        <f t="shared" si="3"/>
        <v>84660000</v>
      </c>
      <c r="I20" s="203"/>
      <c r="J20" s="204">
        <f t="shared" si="4"/>
        <v>139689000</v>
      </c>
    </row>
    <row r="21" spans="1:12">
      <c r="A21" s="199">
        <v>16</v>
      </c>
      <c r="B21" s="200" t="s">
        <v>214</v>
      </c>
      <c r="C21" s="201">
        <f>24*C3</f>
        <v>24000000</v>
      </c>
      <c r="D21" s="200">
        <v>100</v>
      </c>
      <c r="E21" s="201">
        <f t="shared" si="0"/>
        <v>120000</v>
      </c>
      <c r="F21" s="201">
        <f t="shared" si="1"/>
        <v>240000</v>
      </c>
      <c r="G21" s="201">
        <f t="shared" si="2"/>
        <v>1200000</v>
      </c>
      <c r="H21" s="201">
        <f t="shared" si="3"/>
        <v>2400000</v>
      </c>
      <c r="I21" s="203"/>
      <c r="J21" s="204">
        <f t="shared" si="4"/>
        <v>3960000</v>
      </c>
    </row>
    <row r="22" spans="1:12">
      <c r="A22" s="199">
        <v>17</v>
      </c>
      <c r="B22" s="200" t="s">
        <v>215</v>
      </c>
      <c r="C22" s="201">
        <f>6*C3</f>
        <v>6000000</v>
      </c>
      <c r="D22" s="200">
        <v>120</v>
      </c>
      <c r="E22" s="201">
        <f t="shared" ref="E22:E29" si="5">C22*($E$3/100)*D22</f>
        <v>36000</v>
      </c>
      <c r="F22" s="201">
        <f t="shared" ref="F22:F29" si="6">C22*($F$3/100)*D22</f>
        <v>72000</v>
      </c>
      <c r="G22" s="201">
        <f t="shared" ref="G22:G29" si="7">C22*($G$3/100)*D22</f>
        <v>360000</v>
      </c>
      <c r="H22" s="201">
        <f t="shared" ref="H22:H29" si="8">C22*($H$3/100)*D22</f>
        <v>720000</v>
      </c>
      <c r="I22" s="203"/>
      <c r="J22" s="204">
        <f t="shared" ref="J22:J29" si="9">SUM(E22:I22)</f>
        <v>1188000</v>
      </c>
    </row>
    <row r="23" spans="1:12">
      <c r="A23" s="199">
        <v>18</v>
      </c>
      <c r="B23" s="200" t="s">
        <v>216</v>
      </c>
      <c r="C23" s="201">
        <f>35*C3</f>
        <v>35000000</v>
      </c>
      <c r="D23" s="200">
        <v>45</v>
      </c>
      <c r="E23" s="201">
        <f t="shared" si="5"/>
        <v>78750</v>
      </c>
      <c r="F23" s="201">
        <f t="shared" si="6"/>
        <v>157500</v>
      </c>
      <c r="G23" s="201">
        <f t="shared" si="7"/>
        <v>787500</v>
      </c>
      <c r="H23" s="201">
        <f t="shared" si="8"/>
        <v>1575000</v>
      </c>
      <c r="I23" s="203"/>
      <c r="J23" s="204">
        <f t="shared" si="9"/>
        <v>2598750</v>
      </c>
    </row>
    <row r="24" spans="1:12">
      <c r="A24" s="199">
        <v>19</v>
      </c>
      <c r="B24" s="200" t="s">
        <v>217</v>
      </c>
      <c r="C24" s="201">
        <f>281*C3</f>
        <v>281000000</v>
      </c>
      <c r="D24" s="200">
        <v>25</v>
      </c>
      <c r="E24" s="201">
        <f t="shared" si="5"/>
        <v>351250</v>
      </c>
      <c r="F24" s="201">
        <f t="shared" si="6"/>
        <v>702500</v>
      </c>
      <c r="G24" s="201">
        <f t="shared" si="7"/>
        <v>3512500</v>
      </c>
      <c r="H24" s="201">
        <f t="shared" si="8"/>
        <v>7025000</v>
      </c>
      <c r="I24" s="203"/>
      <c r="J24" s="204">
        <f t="shared" si="9"/>
        <v>11591250</v>
      </c>
    </row>
    <row r="25" spans="1:12">
      <c r="A25" s="199">
        <v>20</v>
      </c>
      <c r="B25" s="200" t="s">
        <v>218</v>
      </c>
      <c r="C25" s="201">
        <f>72*C3</f>
        <v>72000000</v>
      </c>
      <c r="D25" s="200">
        <v>25</v>
      </c>
      <c r="E25" s="201">
        <f t="shared" si="5"/>
        <v>90000</v>
      </c>
      <c r="F25" s="201">
        <f t="shared" si="6"/>
        <v>180000</v>
      </c>
      <c r="G25" s="201">
        <f t="shared" si="7"/>
        <v>900000</v>
      </c>
      <c r="H25" s="201">
        <f t="shared" si="8"/>
        <v>1800000</v>
      </c>
      <c r="I25" s="203"/>
      <c r="J25" s="204">
        <f t="shared" si="9"/>
        <v>2970000</v>
      </c>
    </row>
    <row r="26" spans="1:12">
      <c r="A26" s="199">
        <v>21</v>
      </c>
      <c r="B26" s="200" t="s">
        <v>219</v>
      </c>
      <c r="C26" s="201">
        <f>115*C3</f>
        <v>115000000</v>
      </c>
      <c r="D26" s="200">
        <v>25</v>
      </c>
      <c r="E26" s="201">
        <f t="shared" si="5"/>
        <v>143750</v>
      </c>
      <c r="F26" s="201">
        <f t="shared" si="6"/>
        <v>287500</v>
      </c>
      <c r="G26" s="201">
        <f t="shared" si="7"/>
        <v>1437500</v>
      </c>
      <c r="H26" s="201">
        <f t="shared" si="8"/>
        <v>2875000</v>
      </c>
      <c r="I26" s="203"/>
      <c r="J26" s="204">
        <f t="shared" si="9"/>
        <v>4743750</v>
      </c>
    </row>
    <row r="27" spans="1:12">
      <c r="A27" s="199">
        <v>22</v>
      </c>
      <c r="B27" s="200" t="s">
        <v>220</v>
      </c>
      <c r="C27" s="201">
        <f>1438*C3</f>
        <v>1438000000</v>
      </c>
      <c r="D27" s="200">
        <v>25</v>
      </c>
      <c r="E27" s="201">
        <f t="shared" si="5"/>
        <v>1797500</v>
      </c>
      <c r="F27" s="201">
        <f t="shared" si="6"/>
        <v>3595000</v>
      </c>
      <c r="G27" s="201">
        <f t="shared" si="7"/>
        <v>17975000</v>
      </c>
      <c r="H27" s="201">
        <f t="shared" si="8"/>
        <v>35950000</v>
      </c>
      <c r="I27" s="203"/>
      <c r="J27" s="204">
        <f t="shared" si="9"/>
        <v>59317500</v>
      </c>
    </row>
    <row r="28" spans="1:12">
      <c r="A28" s="149">
        <v>23</v>
      </c>
      <c r="B28" s="152" t="s">
        <v>221</v>
      </c>
      <c r="C28" s="151">
        <f>27*C3</f>
        <v>27000000</v>
      </c>
      <c r="D28" s="152">
        <v>100</v>
      </c>
      <c r="E28" s="151">
        <f t="shared" si="5"/>
        <v>135000</v>
      </c>
      <c r="F28" s="151">
        <f t="shared" si="6"/>
        <v>270000</v>
      </c>
      <c r="G28" s="151">
        <f t="shared" si="7"/>
        <v>1350000</v>
      </c>
      <c r="H28" s="151">
        <f t="shared" si="8"/>
        <v>2700000</v>
      </c>
      <c r="I28" s="153"/>
      <c r="J28" s="154">
        <f t="shared" si="9"/>
        <v>4455000</v>
      </c>
    </row>
    <row r="29" spans="1:12">
      <c r="A29" s="149">
        <v>24</v>
      </c>
      <c r="B29" s="152" t="s">
        <v>222</v>
      </c>
      <c r="C29" s="151">
        <f>5*C3</f>
        <v>5000000</v>
      </c>
      <c r="D29" s="152">
        <v>100</v>
      </c>
      <c r="E29" s="151">
        <f t="shared" si="5"/>
        <v>25000</v>
      </c>
      <c r="F29" s="151">
        <f t="shared" si="6"/>
        <v>50000</v>
      </c>
      <c r="G29" s="151">
        <f t="shared" si="7"/>
        <v>250000</v>
      </c>
      <c r="H29" s="151">
        <f t="shared" si="8"/>
        <v>500000</v>
      </c>
      <c r="I29" s="153"/>
      <c r="J29" s="154">
        <f t="shared" si="9"/>
        <v>825000</v>
      </c>
    </row>
    <row r="30" spans="1:12" ht="15">
      <c r="A30" s="179">
        <v>25</v>
      </c>
      <c r="B30" s="180" t="s">
        <v>178</v>
      </c>
      <c r="C30" s="181">
        <f>SUM(C6:C29)</f>
        <v>4642900000</v>
      </c>
      <c r="D30" s="156"/>
      <c r="E30" s="182">
        <f>SUM(E6:E29)</f>
        <v>12106600</v>
      </c>
      <c r="F30" s="182">
        <f>SUM(F6:F29)</f>
        <v>24213200</v>
      </c>
      <c r="G30" s="182">
        <f>SUM(G6:G29)</f>
        <v>121066000</v>
      </c>
      <c r="H30" s="182">
        <f>SUM(H6:H29)</f>
        <v>242132000</v>
      </c>
      <c r="I30" s="158"/>
      <c r="J30" s="183">
        <f>SUM(J6:J29)</f>
        <v>399517800</v>
      </c>
    </row>
    <row r="31" spans="1:12">
      <c r="A31" s="184"/>
      <c r="B31" s="184"/>
      <c r="C31" s="184"/>
      <c r="D31" s="184"/>
      <c r="E31" s="184"/>
      <c r="F31" s="184"/>
      <c r="G31" s="184"/>
      <c r="H31" s="184"/>
      <c r="I31" s="185"/>
      <c r="J31" s="186"/>
    </row>
    <row r="33" spans="1:10">
      <c r="A33" s="137"/>
      <c r="B33" s="137"/>
      <c r="C33" s="135">
        <v>1000000</v>
      </c>
      <c r="D33" s="137"/>
      <c r="E33" s="137"/>
      <c r="F33" s="137"/>
      <c r="G33" s="137"/>
      <c r="H33" s="137"/>
      <c r="J33" s="138"/>
    </row>
    <row r="35" spans="1:10" ht="23.25">
      <c r="A35" s="205" t="s">
        <v>223</v>
      </c>
      <c r="B35" s="206"/>
      <c r="C35" s="207"/>
      <c r="D35" s="207"/>
      <c r="E35" s="207"/>
      <c r="F35" s="132"/>
      <c r="G35" s="133"/>
      <c r="H35" s="133"/>
      <c r="I35" s="117"/>
      <c r="J35" s="139"/>
    </row>
    <row r="37" spans="1:10" ht="15">
      <c r="A37" s="159"/>
      <c r="B37" s="159"/>
      <c r="C37" s="159"/>
      <c r="D37" s="156" t="s">
        <v>190</v>
      </c>
      <c r="E37" s="157">
        <v>5.0000000000000001E-3</v>
      </c>
      <c r="F37" s="157">
        <v>0.01</v>
      </c>
      <c r="G37" s="157">
        <v>0.05</v>
      </c>
      <c r="H37" s="157">
        <v>0.1</v>
      </c>
      <c r="I37" s="158"/>
      <c r="J37" s="160"/>
    </row>
    <row r="38" spans="1:10" ht="16.5">
      <c r="A38" s="136" t="s">
        <v>113</v>
      </c>
      <c r="B38" s="136" t="s">
        <v>191</v>
      </c>
      <c r="C38" s="136" t="s">
        <v>192</v>
      </c>
      <c r="D38" s="136" t="s">
        <v>224</v>
      </c>
      <c r="E38" s="136" t="s">
        <v>225</v>
      </c>
      <c r="F38" s="136" t="s">
        <v>226</v>
      </c>
      <c r="G38" s="136" t="s">
        <v>227</v>
      </c>
      <c r="H38" s="136" t="s">
        <v>228</v>
      </c>
      <c r="I38" s="117"/>
      <c r="J38" s="114" t="s">
        <v>198</v>
      </c>
    </row>
    <row r="39" spans="1:10">
      <c r="A39" s="187">
        <v>1</v>
      </c>
      <c r="B39" s="188" t="s">
        <v>199</v>
      </c>
      <c r="C39" s="189">
        <f>83*C33</f>
        <v>83000000</v>
      </c>
      <c r="D39" s="190">
        <f t="shared" ref="D39:D50" si="10">3.5*D6</f>
        <v>280</v>
      </c>
      <c r="E39" s="189">
        <f t="shared" ref="E39:E50" si="11">C39*($E$3/100)*D39</f>
        <v>1162000</v>
      </c>
      <c r="F39" s="189">
        <f t="shared" ref="F39:F50" si="12">C39*($F$3/100)*D39</f>
        <v>2324000</v>
      </c>
      <c r="G39" s="189">
        <f t="shared" ref="G39:G50" si="13">C39*($G$3/100)*D39</f>
        <v>11620000</v>
      </c>
      <c r="H39" s="189">
        <f t="shared" ref="H39:H50" si="14">C39*($H$3/100)*D39</f>
        <v>23240000</v>
      </c>
      <c r="I39" s="191"/>
      <c r="J39" s="192">
        <f t="shared" ref="J39:J50" si="15">SUM(E39:I39)</f>
        <v>38346000</v>
      </c>
    </row>
    <row r="40" spans="1:10">
      <c r="A40" s="187">
        <v>2</v>
      </c>
      <c r="B40" s="188" t="s">
        <v>200</v>
      </c>
      <c r="C40" s="189">
        <f>365*C33</f>
        <v>365000000</v>
      </c>
      <c r="D40" s="190">
        <f t="shared" si="10"/>
        <v>280</v>
      </c>
      <c r="E40" s="189">
        <f t="shared" si="11"/>
        <v>5110000</v>
      </c>
      <c r="F40" s="189">
        <f t="shared" si="12"/>
        <v>10220000</v>
      </c>
      <c r="G40" s="189">
        <f t="shared" si="13"/>
        <v>51100000</v>
      </c>
      <c r="H40" s="189">
        <f t="shared" si="14"/>
        <v>102200000</v>
      </c>
      <c r="I40" s="191"/>
      <c r="J40" s="192">
        <f t="shared" si="15"/>
        <v>168630000</v>
      </c>
    </row>
    <row r="41" spans="1:10">
      <c r="A41" s="187">
        <v>3</v>
      </c>
      <c r="B41" s="188" t="s">
        <v>201</v>
      </c>
      <c r="C41" s="189">
        <f>68*C33</f>
        <v>68000000</v>
      </c>
      <c r="D41" s="190">
        <f t="shared" si="10"/>
        <v>350</v>
      </c>
      <c r="E41" s="189">
        <f t="shared" si="11"/>
        <v>1190000</v>
      </c>
      <c r="F41" s="189">
        <f t="shared" si="12"/>
        <v>2380000</v>
      </c>
      <c r="G41" s="189">
        <f t="shared" si="13"/>
        <v>11900000</v>
      </c>
      <c r="H41" s="189">
        <f t="shared" si="14"/>
        <v>23800000</v>
      </c>
      <c r="I41" s="191"/>
      <c r="J41" s="192">
        <f t="shared" si="15"/>
        <v>39270000</v>
      </c>
    </row>
    <row r="42" spans="1:10">
      <c r="A42" s="187">
        <v>4</v>
      </c>
      <c r="B42" s="188" t="s">
        <v>202</v>
      </c>
      <c r="C42" s="189">
        <f>5*C33</f>
        <v>5000000</v>
      </c>
      <c r="D42" s="190">
        <f t="shared" si="10"/>
        <v>420</v>
      </c>
      <c r="E42" s="189">
        <f t="shared" si="11"/>
        <v>105000</v>
      </c>
      <c r="F42" s="189">
        <f t="shared" si="12"/>
        <v>210000</v>
      </c>
      <c r="G42" s="189">
        <f t="shared" si="13"/>
        <v>1050000</v>
      </c>
      <c r="H42" s="189">
        <f t="shared" si="14"/>
        <v>2100000</v>
      </c>
      <c r="I42" s="191"/>
      <c r="J42" s="192">
        <f t="shared" si="15"/>
        <v>3465000</v>
      </c>
    </row>
    <row r="43" spans="1:10">
      <c r="A43" s="187">
        <v>5</v>
      </c>
      <c r="B43" s="188" t="s">
        <v>203</v>
      </c>
      <c r="C43" s="189">
        <f>9*C33</f>
        <v>9000000</v>
      </c>
      <c r="D43" s="190">
        <f t="shared" si="10"/>
        <v>420</v>
      </c>
      <c r="E43" s="189">
        <f t="shared" si="11"/>
        <v>189000</v>
      </c>
      <c r="F43" s="189">
        <f t="shared" si="12"/>
        <v>378000</v>
      </c>
      <c r="G43" s="189">
        <f t="shared" si="13"/>
        <v>1890000</v>
      </c>
      <c r="H43" s="189">
        <f t="shared" si="14"/>
        <v>3780000</v>
      </c>
      <c r="I43" s="191"/>
      <c r="J43" s="192">
        <f t="shared" si="15"/>
        <v>6237000</v>
      </c>
    </row>
    <row r="44" spans="1:10">
      <c r="A44" s="193">
        <v>6</v>
      </c>
      <c r="B44" s="194" t="s">
        <v>204</v>
      </c>
      <c r="C44" s="195">
        <f>340*C33</f>
        <v>340000000</v>
      </c>
      <c r="D44" s="196">
        <f t="shared" si="10"/>
        <v>385</v>
      </c>
      <c r="E44" s="195">
        <f t="shared" si="11"/>
        <v>6545000</v>
      </c>
      <c r="F44" s="195">
        <f t="shared" si="12"/>
        <v>13090000</v>
      </c>
      <c r="G44" s="195">
        <f t="shared" si="13"/>
        <v>65450000</v>
      </c>
      <c r="H44" s="195">
        <f t="shared" si="14"/>
        <v>130900000</v>
      </c>
      <c r="I44" s="197"/>
      <c r="J44" s="198">
        <f t="shared" si="15"/>
        <v>215985000</v>
      </c>
    </row>
    <row r="45" spans="1:10">
      <c r="A45" s="193">
        <v>7</v>
      </c>
      <c r="B45" s="196" t="s">
        <v>205</v>
      </c>
      <c r="C45" s="195">
        <f>40*C33</f>
        <v>40000000</v>
      </c>
      <c r="D45" s="196">
        <f t="shared" si="10"/>
        <v>385</v>
      </c>
      <c r="E45" s="195">
        <f t="shared" si="11"/>
        <v>770000</v>
      </c>
      <c r="F45" s="195">
        <f t="shared" si="12"/>
        <v>1540000</v>
      </c>
      <c r="G45" s="195">
        <f t="shared" si="13"/>
        <v>7700000</v>
      </c>
      <c r="H45" s="195">
        <f t="shared" si="14"/>
        <v>15400000</v>
      </c>
      <c r="I45" s="197"/>
      <c r="J45" s="198">
        <f t="shared" si="15"/>
        <v>25410000</v>
      </c>
    </row>
    <row r="46" spans="1:10">
      <c r="A46" s="193">
        <v>8</v>
      </c>
      <c r="B46" s="196" t="s">
        <v>206</v>
      </c>
      <c r="C46" s="195">
        <f>211*C33</f>
        <v>211000000</v>
      </c>
      <c r="D46" s="196">
        <f t="shared" si="10"/>
        <v>105</v>
      </c>
      <c r="E46" s="195">
        <f t="shared" si="11"/>
        <v>1107750</v>
      </c>
      <c r="F46" s="195">
        <f t="shared" si="12"/>
        <v>2215500</v>
      </c>
      <c r="G46" s="195">
        <f t="shared" si="13"/>
        <v>11077500</v>
      </c>
      <c r="H46" s="195">
        <f t="shared" si="14"/>
        <v>22155000</v>
      </c>
      <c r="I46" s="197"/>
      <c r="J46" s="198">
        <f t="shared" si="15"/>
        <v>36555750</v>
      </c>
    </row>
    <row r="47" spans="1:10">
      <c r="A47" s="193">
        <v>9</v>
      </c>
      <c r="B47" s="196" t="s">
        <v>207</v>
      </c>
      <c r="C47" s="195">
        <f>46*C33</f>
        <v>46000000</v>
      </c>
      <c r="D47" s="196">
        <f t="shared" si="10"/>
        <v>105</v>
      </c>
      <c r="E47" s="195">
        <f t="shared" si="11"/>
        <v>241500</v>
      </c>
      <c r="F47" s="195">
        <f t="shared" si="12"/>
        <v>483000</v>
      </c>
      <c r="G47" s="195">
        <f t="shared" si="13"/>
        <v>2415000</v>
      </c>
      <c r="H47" s="195">
        <f t="shared" si="14"/>
        <v>4830000</v>
      </c>
      <c r="I47" s="197"/>
      <c r="J47" s="198">
        <f t="shared" si="15"/>
        <v>7969500</v>
      </c>
    </row>
    <row r="48" spans="1:10">
      <c r="A48" s="187">
        <v>10</v>
      </c>
      <c r="B48" s="190" t="s">
        <v>208</v>
      </c>
      <c r="C48" s="189">
        <f>33*C33</f>
        <v>33000000</v>
      </c>
      <c r="D48" s="190">
        <f t="shared" si="10"/>
        <v>525</v>
      </c>
      <c r="E48" s="189">
        <f t="shared" si="11"/>
        <v>866250</v>
      </c>
      <c r="F48" s="189">
        <f t="shared" si="12"/>
        <v>1732500</v>
      </c>
      <c r="G48" s="189">
        <f t="shared" si="13"/>
        <v>8662500</v>
      </c>
      <c r="H48" s="189">
        <f t="shared" si="14"/>
        <v>17325000</v>
      </c>
      <c r="I48" s="191"/>
      <c r="J48" s="192">
        <f t="shared" si="15"/>
        <v>28586250</v>
      </c>
    </row>
    <row r="49" spans="1:10">
      <c r="A49" s="187">
        <v>11</v>
      </c>
      <c r="B49" s="190" t="s">
        <v>209</v>
      </c>
      <c r="C49" s="189">
        <f>5*C33</f>
        <v>5000000</v>
      </c>
      <c r="D49" s="190">
        <f t="shared" si="10"/>
        <v>525</v>
      </c>
      <c r="E49" s="189">
        <f t="shared" si="11"/>
        <v>131250</v>
      </c>
      <c r="F49" s="189">
        <f t="shared" si="12"/>
        <v>262500</v>
      </c>
      <c r="G49" s="189">
        <f t="shared" si="13"/>
        <v>1312500</v>
      </c>
      <c r="H49" s="189">
        <f t="shared" si="14"/>
        <v>2625000</v>
      </c>
      <c r="I49" s="191"/>
      <c r="J49" s="192">
        <f t="shared" si="15"/>
        <v>4331250</v>
      </c>
    </row>
    <row r="50" spans="1:10">
      <c r="A50" s="187">
        <v>12</v>
      </c>
      <c r="B50" s="190" t="s">
        <v>210</v>
      </c>
      <c r="C50" s="189">
        <f>11*C33</f>
        <v>11000000</v>
      </c>
      <c r="D50" s="190">
        <f t="shared" si="10"/>
        <v>525</v>
      </c>
      <c r="E50" s="189">
        <f t="shared" si="11"/>
        <v>288750</v>
      </c>
      <c r="F50" s="189">
        <f t="shared" si="12"/>
        <v>577500</v>
      </c>
      <c r="G50" s="189">
        <f t="shared" si="13"/>
        <v>2887500</v>
      </c>
      <c r="H50" s="189">
        <f t="shared" si="14"/>
        <v>5775000</v>
      </c>
      <c r="I50" s="191"/>
      <c r="J50" s="192">
        <f t="shared" si="15"/>
        <v>9528750</v>
      </c>
    </row>
    <row r="51" spans="1:10">
      <c r="A51" s="187">
        <v>13</v>
      </c>
      <c r="B51" s="190" t="s">
        <v>212</v>
      </c>
      <c r="C51" s="189">
        <f>3*C33</f>
        <v>3000000</v>
      </c>
      <c r="D51" s="190">
        <f>3.5*D19</f>
        <v>525</v>
      </c>
      <c r="E51" s="189">
        <f t="shared" ref="E51:E62" si="16">C51*($E$3/100)*D51</f>
        <v>78750</v>
      </c>
      <c r="F51" s="189">
        <f t="shared" ref="F51:F62" si="17">C51*($F$3/100)*D51</f>
        <v>157500</v>
      </c>
      <c r="G51" s="189">
        <f t="shared" ref="G51:G62" si="18">C51*($G$3/100)*D51</f>
        <v>787500</v>
      </c>
      <c r="H51" s="189">
        <f t="shared" ref="H51:H62" si="19">C51*($H$3/100)*D51</f>
        <v>1575000</v>
      </c>
      <c r="I51" s="191"/>
      <c r="J51" s="192">
        <f t="shared" ref="J51:J62" si="20">SUM(E51:I51)</f>
        <v>2598750</v>
      </c>
    </row>
    <row r="52" spans="1:10">
      <c r="A52" s="193">
        <v>14</v>
      </c>
      <c r="B52" s="196" t="s">
        <v>213</v>
      </c>
      <c r="C52" s="195">
        <f>1411*C33</f>
        <v>1411000000</v>
      </c>
      <c r="D52" s="196">
        <f>3.5*D20</f>
        <v>210</v>
      </c>
      <c r="E52" s="195">
        <f t="shared" si="16"/>
        <v>14815500</v>
      </c>
      <c r="F52" s="195">
        <f t="shared" si="17"/>
        <v>29631000</v>
      </c>
      <c r="G52" s="195">
        <f t="shared" si="18"/>
        <v>148155000</v>
      </c>
      <c r="H52" s="195">
        <f t="shared" si="19"/>
        <v>296310000</v>
      </c>
      <c r="I52" s="197"/>
      <c r="J52" s="198">
        <f t="shared" si="20"/>
        <v>488911500</v>
      </c>
    </row>
    <row r="53" spans="1:10">
      <c r="A53" s="193">
        <v>15</v>
      </c>
      <c r="B53" s="196" t="s">
        <v>214</v>
      </c>
      <c r="C53" s="195">
        <f>24*C33</f>
        <v>24000000</v>
      </c>
      <c r="D53" s="196">
        <f>3.5*D21</f>
        <v>350</v>
      </c>
      <c r="E53" s="195">
        <f t="shared" si="16"/>
        <v>420000</v>
      </c>
      <c r="F53" s="195">
        <f t="shared" si="17"/>
        <v>840000</v>
      </c>
      <c r="G53" s="195">
        <f t="shared" si="18"/>
        <v>4200000</v>
      </c>
      <c r="H53" s="195">
        <f t="shared" si="19"/>
        <v>8400000</v>
      </c>
      <c r="I53" s="197"/>
      <c r="J53" s="198">
        <f t="shared" si="20"/>
        <v>13860000</v>
      </c>
    </row>
    <row r="54" spans="1:10">
      <c r="A54" s="193">
        <v>16</v>
      </c>
      <c r="B54" s="196" t="s">
        <v>211</v>
      </c>
      <c r="C54" s="195">
        <v>99000000</v>
      </c>
      <c r="D54" s="196">
        <v>105</v>
      </c>
      <c r="E54" s="195">
        <f t="shared" si="16"/>
        <v>519750</v>
      </c>
      <c r="F54" s="195">
        <f t="shared" si="17"/>
        <v>1039500</v>
      </c>
      <c r="G54" s="195">
        <f t="shared" si="18"/>
        <v>5197500</v>
      </c>
      <c r="H54" s="195">
        <f t="shared" si="19"/>
        <v>10395000</v>
      </c>
      <c r="I54" s="197"/>
      <c r="J54" s="198">
        <f t="shared" si="20"/>
        <v>17151750</v>
      </c>
    </row>
    <row r="55" spans="1:10">
      <c r="A55" s="193">
        <v>17</v>
      </c>
      <c r="B55" s="196" t="s">
        <v>215</v>
      </c>
      <c r="C55" s="195">
        <f>6*C33</f>
        <v>6000000</v>
      </c>
      <c r="D55" s="196">
        <f t="shared" ref="D55:D62" si="21">3.5*D22</f>
        <v>420</v>
      </c>
      <c r="E55" s="195">
        <f t="shared" si="16"/>
        <v>126000</v>
      </c>
      <c r="F55" s="195">
        <f t="shared" si="17"/>
        <v>252000</v>
      </c>
      <c r="G55" s="195">
        <f t="shared" si="18"/>
        <v>1260000</v>
      </c>
      <c r="H55" s="195">
        <f t="shared" si="19"/>
        <v>2520000</v>
      </c>
      <c r="I55" s="197"/>
      <c r="J55" s="198">
        <f t="shared" si="20"/>
        <v>4158000</v>
      </c>
    </row>
    <row r="56" spans="1:10">
      <c r="A56" s="193">
        <v>18</v>
      </c>
      <c r="B56" s="196" t="s">
        <v>216</v>
      </c>
      <c r="C56" s="195">
        <f>35*C33</f>
        <v>35000000</v>
      </c>
      <c r="D56" s="196">
        <f t="shared" si="21"/>
        <v>157.5</v>
      </c>
      <c r="E56" s="195">
        <f t="shared" si="16"/>
        <v>275625</v>
      </c>
      <c r="F56" s="195">
        <f t="shared" si="17"/>
        <v>551250</v>
      </c>
      <c r="G56" s="195">
        <f t="shared" si="18"/>
        <v>2756250</v>
      </c>
      <c r="H56" s="195">
        <f t="shared" si="19"/>
        <v>5512500</v>
      </c>
      <c r="I56" s="197"/>
      <c r="J56" s="198">
        <f t="shared" si="20"/>
        <v>9095625</v>
      </c>
    </row>
    <row r="57" spans="1:10">
      <c r="A57" s="193">
        <v>19</v>
      </c>
      <c r="B57" s="196" t="s">
        <v>217</v>
      </c>
      <c r="C57" s="195">
        <f>281*C33</f>
        <v>281000000</v>
      </c>
      <c r="D57" s="196">
        <f t="shared" si="21"/>
        <v>87.5</v>
      </c>
      <c r="E57" s="195">
        <f t="shared" si="16"/>
        <v>1229375</v>
      </c>
      <c r="F57" s="195">
        <f t="shared" si="17"/>
        <v>2458750</v>
      </c>
      <c r="G57" s="195">
        <f t="shared" si="18"/>
        <v>12293750</v>
      </c>
      <c r="H57" s="195">
        <f t="shared" si="19"/>
        <v>24587500</v>
      </c>
      <c r="I57" s="197"/>
      <c r="J57" s="198">
        <f t="shared" si="20"/>
        <v>40569375</v>
      </c>
    </row>
    <row r="58" spans="1:10">
      <c r="A58" s="193">
        <v>20</v>
      </c>
      <c r="B58" s="196" t="s">
        <v>218</v>
      </c>
      <c r="C58" s="195">
        <f>72*C33</f>
        <v>72000000</v>
      </c>
      <c r="D58" s="196">
        <f t="shared" si="21"/>
        <v>87.5</v>
      </c>
      <c r="E58" s="195">
        <f t="shared" si="16"/>
        <v>315000</v>
      </c>
      <c r="F58" s="195">
        <f t="shared" si="17"/>
        <v>630000</v>
      </c>
      <c r="G58" s="195">
        <f t="shared" si="18"/>
        <v>3150000</v>
      </c>
      <c r="H58" s="195">
        <f t="shared" si="19"/>
        <v>6300000</v>
      </c>
      <c r="I58" s="197"/>
      <c r="J58" s="198">
        <f t="shared" si="20"/>
        <v>10395000</v>
      </c>
    </row>
    <row r="59" spans="1:10">
      <c r="A59" s="193">
        <v>21</v>
      </c>
      <c r="B59" s="196" t="s">
        <v>219</v>
      </c>
      <c r="C59" s="195">
        <f>115*C33</f>
        <v>115000000</v>
      </c>
      <c r="D59" s="196">
        <f t="shared" si="21"/>
        <v>87.5</v>
      </c>
      <c r="E59" s="195">
        <f t="shared" si="16"/>
        <v>503125</v>
      </c>
      <c r="F59" s="195">
        <f t="shared" si="17"/>
        <v>1006250</v>
      </c>
      <c r="G59" s="195">
        <f t="shared" si="18"/>
        <v>5031250</v>
      </c>
      <c r="H59" s="195">
        <f t="shared" si="19"/>
        <v>10062500</v>
      </c>
      <c r="I59" s="197"/>
      <c r="J59" s="198">
        <f t="shared" si="20"/>
        <v>16603125</v>
      </c>
    </row>
    <row r="60" spans="1:10">
      <c r="A60" s="193">
        <v>22</v>
      </c>
      <c r="B60" s="196" t="s">
        <v>220</v>
      </c>
      <c r="C60" s="195">
        <f>1438*C33</f>
        <v>1438000000</v>
      </c>
      <c r="D60" s="196">
        <f t="shared" si="21"/>
        <v>87.5</v>
      </c>
      <c r="E60" s="195">
        <f t="shared" si="16"/>
        <v>6291250</v>
      </c>
      <c r="F60" s="195">
        <f t="shared" si="17"/>
        <v>12582500</v>
      </c>
      <c r="G60" s="195">
        <f t="shared" si="18"/>
        <v>62912500</v>
      </c>
      <c r="H60" s="195">
        <f t="shared" si="19"/>
        <v>125825000</v>
      </c>
      <c r="I60" s="197"/>
      <c r="J60" s="198">
        <f t="shared" si="20"/>
        <v>207611250</v>
      </c>
    </row>
    <row r="61" spans="1:10">
      <c r="A61" s="166">
        <v>23</v>
      </c>
      <c r="B61" s="168" t="s">
        <v>221</v>
      </c>
      <c r="C61" s="167">
        <f>27*C33</f>
        <v>27000000</v>
      </c>
      <c r="D61" s="168">
        <f t="shared" si="21"/>
        <v>350</v>
      </c>
      <c r="E61" s="167">
        <f t="shared" si="16"/>
        <v>472500</v>
      </c>
      <c r="F61" s="167">
        <f t="shared" si="17"/>
        <v>945000</v>
      </c>
      <c r="G61" s="167">
        <f t="shared" si="18"/>
        <v>4725000</v>
      </c>
      <c r="H61" s="167">
        <f t="shared" si="19"/>
        <v>9450000</v>
      </c>
      <c r="I61" s="169"/>
      <c r="J61" s="170">
        <f t="shared" si="20"/>
        <v>15592500</v>
      </c>
    </row>
    <row r="62" spans="1:10">
      <c r="A62" s="166">
        <v>24</v>
      </c>
      <c r="B62" s="168" t="s">
        <v>222</v>
      </c>
      <c r="C62" s="167">
        <f>5*C33</f>
        <v>5000000</v>
      </c>
      <c r="D62" s="168">
        <f t="shared" si="21"/>
        <v>350</v>
      </c>
      <c r="E62" s="167">
        <f t="shared" si="16"/>
        <v>87500</v>
      </c>
      <c r="F62" s="167">
        <f t="shared" si="17"/>
        <v>175000</v>
      </c>
      <c r="G62" s="167">
        <f t="shared" si="18"/>
        <v>875000</v>
      </c>
      <c r="H62" s="167">
        <f t="shared" si="19"/>
        <v>1750000</v>
      </c>
      <c r="I62" s="169"/>
      <c r="J62" s="170">
        <f t="shared" si="20"/>
        <v>2887500</v>
      </c>
    </row>
    <row r="63" spans="1:10" ht="15">
      <c r="A63" s="161">
        <v>25</v>
      </c>
      <c r="B63" s="163" t="s">
        <v>178</v>
      </c>
      <c r="C63" s="162">
        <f>SUM(C39:C62)</f>
        <v>4732000000</v>
      </c>
      <c r="D63" s="163"/>
      <c r="E63" s="162">
        <f>SUM(E39:E62)</f>
        <v>42840875</v>
      </c>
      <c r="F63" s="162">
        <f>SUM(F39:F62)</f>
        <v>85681750</v>
      </c>
      <c r="G63" s="162">
        <f>SUM(G39:G62)</f>
        <v>428408750</v>
      </c>
      <c r="H63" s="162">
        <f>SUM(H39:H62)</f>
        <v>856817500</v>
      </c>
      <c r="I63" s="164"/>
      <c r="J63" s="165">
        <f>SUM(J39:J62)</f>
        <v>1413748875</v>
      </c>
    </row>
    <row r="64" spans="1:10">
      <c r="A64" s="137"/>
      <c r="B64" s="137"/>
      <c r="C64" s="137"/>
      <c r="D64" s="137"/>
      <c r="E64" s="137"/>
      <c r="F64" s="137"/>
      <c r="G64" s="137"/>
      <c r="H64" s="137"/>
    </row>
    <row r="65" spans="1:8">
      <c r="A65" s="137"/>
      <c r="B65" s="137"/>
      <c r="C65" s="137"/>
      <c r="D65" s="137"/>
      <c r="E65" s="137"/>
      <c r="F65" s="137"/>
      <c r="G65" s="137"/>
      <c r="H65" s="137"/>
    </row>
    <row r="66" spans="1:8">
      <c r="A66" s="137"/>
      <c r="B66" s="137"/>
      <c r="C66" s="137"/>
      <c r="D66" s="137"/>
      <c r="E66" s="137"/>
      <c r="F66" s="137"/>
      <c r="G66" s="137"/>
      <c r="H66" s="137"/>
    </row>
    <row r="67" spans="1:8">
      <c r="A67" s="137"/>
      <c r="B67" s="137"/>
      <c r="C67" s="137"/>
      <c r="D67" s="137"/>
      <c r="E67" s="137"/>
      <c r="F67" s="137"/>
      <c r="G67" s="137"/>
      <c r="H67" s="137"/>
    </row>
    <row r="68" spans="1:8">
      <c r="A68" s="137"/>
      <c r="B68" s="137"/>
      <c r="C68" s="137"/>
      <c r="D68" s="137"/>
      <c r="E68" s="137"/>
      <c r="F68" s="137"/>
      <c r="G68" s="137"/>
      <c r="H68" s="137"/>
    </row>
    <row r="69" spans="1:8">
      <c r="A69" s="137"/>
      <c r="B69" s="137"/>
      <c r="C69" s="137"/>
      <c r="D69" s="137"/>
      <c r="E69" s="137"/>
      <c r="F69" s="137"/>
      <c r="G69" s="137"/>
      <c r="H69" s="137"/>
    </row>
    <row r="70" spans="1:8">
      <c r="A70" s="137"/>
      <c r="B70" s="137"/>
      <c r="C70" s="137"/>
      <c r="D70" s="137"/>
      <c r="E70" s="137"/>
      <c r="F70" s="137"/>
      <c r="G70" s="137"/>
      <c r="H70" s="137"/>
    </row>
    <row r="71" spans="1:8">
      <c r="A71" s="137"/>
      <c r="B71" s="137"/>
      <c r="C71" s="137"/>
      <c r="D71" s="137"/>
      <c r="E71" s="137"/>
      <c r="F71" s="137"/>
      <c r="G71" s="137"/>
      <c r="H71" s="137"/>
    </row>
    <row r="72" spans="1:8">
      <c r="A72" s="137"/>
      <c r="B72" s="137"/>
      <c r="C72" s="137"/>
      <c r="D72" s="137"/>
      <c r="E72" s="137"/>
      <c r="F72" s="137"/>
      <c r="G72" s="137"/>
      <c r="H72" s="137"/>
    </row>
    <row r="73" spans="1:8">
      <c r="A73" s="137"/>
      <c r="B73" s="137"/>
      <c r="C73" s="137"/>
      <c r="D73" s="137"/>
      <c r="E73" s="137"/>
      <c r="F73" s="137"/>
      <c r="G73" s="137"/>
      <c r="H73" s="137"/>
    </row>
    <row r="74" spans="1:8">
      <c r="A74" s="137"/>
      <c r="B74" s="137"/>
      <c r="C74" s="137"/>
      <c r="D74" s="137"/>
      <c r="E74" s="137"/>
      <c r="F74" s="137"/>
      <c r="G74" s="137"/>
      <c r="H74" s="137"/>
    </row>
    <row r="75" spans="1:8">
      <c r="A75" s="137"/>
      <c r="B75" s="137"/>
      <c r="C75" s="137"/>
      <c r="D75" s="137"/>
      <c r="E75" s="137"/>
      <c r="F75" s="137"/>
      <c r="G75" s="137"/>
      <c r="H75" s="137"/>
    </row>
    <row r="76" spans="1:8">
      <c r="A76" s="137"/>
      <c r="B76" s="137"/>
      <c r="C76" s="137"/>
      <c r="D76" s="137"/>
      <c r="E76" s="137"/>
      <c r="F76" s="137"/>
      <c r="G76" s="137"/>
      <c r="H76" s="137"/>
    </row>
    <row r="77" spans="1:8">
      <c r="A77" s="137"/>
      <c r="B77" s="137"/>
      <c r="C77" s="137"/>
      <c r="D77" s="137"/>
      <c r="E77" s="137"/>
      <c r="F77" s="137"/>
      <c r="G77" s="137"/>
      <c r="H77" s="137"/>
    </row>
    <row r="78" spans="1:8">
      <c r="A78" s="137"/>
      <c r="B78" s="137"/>
      <c r="C78" s="137"/>
      <c r="D78" s="137"/>
      <c r="E78" s="137"/>
      <c r="F78" s="137"/>
      <c r="G78" s="137"/>
      <c r="H78" s="137"/>
    </row>
    <row r="79" spans="1:8">
      <c r="A79" s="137"/>
      <c r="B79" s="137"/>
      <c r="C79" s="137"/>
      <c r="D79" s="137"/>
      <c r="E79" s="137"/>
      <c r="F79" s="137"/>
      <c r="G79" s="137"/>
      <c r="H79" s="137"/>
    </row>
    <row r="80" spans="1:8">
      <c r="A80" s="137"/>
      <c r="B80" s="137"/>
      <c r="C80" s="137"/>
      <c r="D80" s="137"/>
      <c r="E80" s="137"/>
      <c r="F80" s="137"/>
      <c r="G80" s="137"/>
      <c r="H80" s="137"/>
    </row>
    <row r="81" spans="1:8">
      <c r="A81" s="137"/>
      <c r="B81" s="137"/>
      <c r="C81" s="137"/>
      <c r="D81" s="137"/>
      <c r="E81" s="137"/>
      <c r="F81" s="137"/>
      <c r="G81" s="137"/>
      <c r="H81" s="137"/>
    </row>
    <row r="82" spans="1:8">
      <c r="A82" s="137"/>
      <c r="B82" s="137"/>
      <c r="C82" s="137"/>
      <c r="D82" s="137"/>
      <c r="E82" s="137"/>
      <c r="F82" s="137"/>
      <c r="G82" s="137"/>
      <c r="H82" s="137"/>
    </row>
    <row r="83" spans="1:8">
      <c r="A83" s="137"/>
      <c r="B83" s="137"/>
      <c r="C83" s="137"/>
      <c r="D83" s="137"/>
      <c r="E83" s="137"/>
      <c r="F83" s="137"/>
      <c r="G83" s="137"/>
      <c r="H83" s="137"/>
    </row>
    <row r="84" spans="1:8">
      <c r="A84" s="137"/>
      <c r="B84" s="137"/>
      <c r="C84" s="137"/>
      <c r="D84" s="137"/>
      <c r="E84" s="137"/>
      <c r="F84" s="137"/>
      <c r="G84" s="137"/>
      <c r="H84" s="137"/>
    </row>
    <row r="85" spans="1:8">
      <c r="A85" s="137"/>
      <c r="B85" s="137"/>
      <c r="C85" s="137"/>
      <c r="D85" s="137"/>
      <c r="E85" s="137"/>
      <c r="F85" s="137"/>
      <c r="G85" s="137"/>
      <c r="H85" s="137"/>
    </row>
    <row r="86" spans="1:8">
      <c r="A86" s="137"/>
      <c r="B86" s="137"/>
      <c r="C86" s="137"/>
      <c r="D86" s="137"/>
      <c r="E86" s="137"/>
      <c r="F86" s="137"/>
      <c r="G86" s="137"/>
      <c r="H86" s="137"/>
    </row>
    <row r="87" spans="1:8">
      <c r="A87" s="137"/>
      <c r="B87" s="137"/>
      <c r="C87" s="137"/>
      <c r="D87" s="137"/>
      <c r="E87" s="137"/>
      <c r="F87" s="137"/>
      <c r="G87" s="137"/>
      <c r="H87" s="137"/>
    </row>
    <row r="88" spans="1:8">
      <c r="A88" s="137"/>
      <c r="B88" s="137"/>
      <c r="C88" s="137"/>
      <c r="D88" s="137"/>
      <c r="E88" s="137"/>
      <c r="F88" s="137"/>
      <c r="G88" s="137"/>
      <c r="H88" s="137"/>
    </row>
    <row r="89" spans="1:8">
      <c r="A89" s="137"/>
      <c r="B89" s="137"/>
      <c r="C89" s="137"/>
      <c r="D89" s="137"/>
      <c r="E89" s="137"/>
      <c r="F89" s="137"/>
      <c r="G89" s="137"/>
      <c r="H89" s="137"/>
    </row>
    <row r="90" spans="1:8">
      <c r="A90" s="137"/>
      <c r="B90" s="137"/>
      <c r="C90" s="137"/>
      <c r="D90" s="137"/>
      <c r="E90" s="137"/>
      <c r="F90" s="137"/>
      <c r="G90" s="137"/>
      <c r="H90" s="137"/>
    </row>
    <row r="91" spans="1:8">
      <c r="A91" s="137"/>
      <c r="B91" s="137"/>
      <c r="C91" s="137"/>
      <c r="D91" s="137"/>
      <c r="E91" s="137"/>
      <c r="F91" s="137"/>
      <c r="G91" s="137"/>
      <c r="H91" s="137"/>
    </row>
    <row r="92" spans="1:8">
      <c r="A92" s="137"/>
      <c r="B92" s="137"/>
      <c r="C92" s="137"/>
      <c r="D92" s="137"/>
      <c r="E92" s="137"/>
      <c r="F92" s="137"/>
      <c r="G92" s="137"/>
      <c r="H92" s="137"/>
    </row>
    <row r="93" spans="1:8">
      <c r="A93" s="137"/>
      <c r="B93" s="137"/>
      <c r="C93" s="137"/>
      <c r="D93" s="137"/>
      <c r="E93" s="137"/>
      <c r="F93" s="137"/>
      <c r="G93" s="137"/>
      <c r="H93" s="137"/>
    </row>
    <row r="94" spans="1:8">
      <c r="A94" s="137"/>
      <c r="B94" s="137"/>
      <c r="C94" s="137"/>
      <c r="D94" s="137"/>
      <c r="E94" s="137"/>
      <c r="F94" s="137"/>
      <c r="G94" s="137"/>
      <c r="H94" s="137"/>
    </row>
    <row r="95" spans="1:8">
      <c r="A95" s="137"/>
      <c r="B95" s="137"/>
      <c r="C95" s="137"/>
      <c r="D95" s="137"/>
      <c r="E95" s="137"/>
      <c r="F95" s="137"/>
      <c r="G95" s="137"/>
      <c r="H95" s="137"/>
    </row>
    <row r="96" spans="1:8">
      <c r="A96" s="137"/>
      <c r="B96" s="137"/>
      <c r="C96" s="137"/>
      <c r="D96" s="137"/>
      <c r="E96" s="137"/>
      <c r="F96" s="137"/>
      <c r="G96" s="137"/>
      <c r="H96" s="137"/>
    </row>
    <row r="97" spans="1:8">
      <c r="A97" s="137"/>
      <c r="B97" s="137"/>
      <c r="C97" s="137"/>
      <c r="D97" s="137"/>
      <c r="E97" s="137"/>
      <c r="F97" s="137"/>
      <c r="G97" s="137"/>
      <c r="H97" s="137"/>
    </row>
    <row r="98" spans="1:8">
      <c r="A98" s="137"/>
      <c r="B98" s="137"/>
      <c r="C98" s="137"/>
      <c r="D98" s="137"/>
      <c r="E98" s="137"/>
      <c r="F98" s="137"/>
      <c r="G98" s="137"/>
      <c r="H98" s="137"/>
    </row>
    <row r="99" spans="1:8">
      <c r="A99" s="137"/>
      <c r="B99" s="137"/>
      <c r="C99" s="137"/>
      <c r="D99" s="137"/>
      <c r="E99" s="137"/>
      <c r="F99" s="137"/>
      <c r="G99" s="137"/>
      <c r="H99" s="137"/>
    </row>
    <row r="100" spans="1:8">
      <c r="A100" s="137"/>
      <c r="B100" s="137"/>
      <c r="C100" s="137"/>
      <c r="D100" s="137"/>
      <c r="E100" s="137"/>
      <c r="F100" s="137"/>
      <c r="G100" s="137"/>
      <c r="H100" s="137"/>
    </row>
    <row r="101" spans="1:8">
      <c r="A101" s="137"/>
      <c r="B101" s="137"/>
      <c r="C101" s="137"/>
      <c r="D101" s="137"/>
      <c r="E101" s="137"/>
      <c r="F101" s="137"/>
      <c r="G101" s="137"/>
      <c r="H101" s="137"/>
    </row>
    <row r="102" spans="1:8">
      <c r="A102" s="137"/>
      <c r="B102" s="137"/>
      <c r="C102" s="137"/>
      <c r="D102" s="137"/>
      <c r="E102" s="137"/>
      <c r="F102" s="137"/>
      <c r="G102" s="137"/>
      <c r="H102" s="137"/>
    </row>
    <row r="103" spans="1:8">
      <c r="A103" s="137"/>
      <c r="B103" s="137"/>
      <c r="C103" s="137"/>
      <c r="D103" s="137"/>
      <c r="E103" s="137"/>
      <c r="F103" s="137"/>
      <c r="G103" s="137"/>
      <c r="H103" s="137"/>
    </row>
    <row r="104" spans="1:8">
      <c r="A104" s="137"/>
      <c r="B104" s="137"/>
      <c r="C104" s="137"/>
      <c r="D104" s="137"/>
      <c r="E104" s="137"/>
      <c r="F104" s="137"/>
      <c r="G104" s="137"/>
      <c r="H104" s="137"/>
    </row>
    <row r="105" spans="1:8">
      <c r="A105" s="137"/>
      <c r="B105" s="137"/>
      <c r="C105" s="137"/>
      <c r="D105" s="137"/>
      <c r="E105" s="137"/>
      <c r="F105" s="137"/>
      <c r="G105" s="137"/>
      <c r="H105" s="137"/>
    </row>
    <row r="106" spans="1:8">
      <c r="A106" s="137"/>
      <c r="B106" s="137"/>
      <c r="C106" s="137"/>
      <c r="D106" s="137"/>
      <c r="E106" s="137"/>
      <c r="F106" s="137"/>
      <c r="G106" s="137"/>
      <c r="H106" s="137"/>
    </row>
    <row r="107" spans="1:8">
      <c r="A107" s="137"/>
      <c r="B107" s="137"/>
      <c r="C107" s="137"/>
      <c r="D107" s="137"/>
      <c r="E107" s="137"/>
      <c r="F107" s="137"/>
      <c r="G107" s="137"/>
      <c r="H107" s="137"/>
    </row>
    <row r="108" spans="1:8">
      <c r="A108" s="137"/>
      <c r="B108" s="137"/>
      <c r="C108" s="137"/>
      <c r="D108" s="137"/>
      <c r="E108" s="137"/>
      <c r="F108" s="137"/>
      <c r="G108" s="137"/>
      <c r="H108" s="137"/>
    </row>
    <row r="109" spans="1:8">
      <c r="A109" s="137"/>
      <c r="B109" s="137"/>
      <c r="C109" s="137"/>
      <c r="D109" s="137"/>
      <c r="E109" s="137"/>
      <c r="F109" s="137"/>
      <c r="G109" s="137"/>
      <c r="H109" s="137"/>
    </row>
    <row r="110" spans="1:8">
      <c r="A110" s="137"/>
      <c r="B110" s="137"/>
      <c r="C110" s="137"/>
      <c r="D110" s="137"/>
      <c r="E110" s="137"/>
      <c r="F110" s="137"/>
      <c r="G110" s="137"/>
      <c r="H110" s="137"/>
    </row>
    <row r="111" spans="1:8">
      <c r="A111" s="137"/>
      <c r="B111" s="137"/>
      <c r="C111" s="137"/>
      <c r="D111" s="137"/>
      <c r="E111" s="137"/>
      <c r="F111" s="137"/>
      <c r="G111" s="137"/>
      <c r="H111" s="137"/>
    </row>
    <row r="112" spans="1:8">
      <c r="A112" s="137"/>
      <c r="B112" s="137"/>
      <c r="C112" s="137"/>
      <c r="D112" s="137"/>
      <c r="E112" s="137"/>
      <c r="F112" s="137"/>
      <c r="G112" s="137"/>
      <c r="H112" s="137"/>
    </row>
    <row r="113" spans="1:8">
      <c r="A113" s="137"/>
      <c r="B113" s="137"/>
      <c r="C113" s="137"/>
      <c r="D113" s="137"/>
      <c r="E113" s="137"/>
      <c r="F113" s="137"/>
      <c r="G113" s="137"/>
      <c r="H113" s="137"/>
    </row>
    <row r="114" spans="1:8">
      <c r="A114" s="137"/>
      <c r="B114" s="137"/>
      <c r="C114" s="137"/>
      <c r="D114" s="137"/>
      <c r="E114" s="137"/>
      <c r="F114" s="137"/>
      <c r="G114" s="137"/>
      <c r="H114" s="137"/>
    </row>
    <row r="115" spans="1:8">
      <c r="A115" s="137"/>
      <c r="B115" s="137"/>
      <c r="C115" s="137"/>
      <c r="D115" s="137"/>
      <c r="E115" s="137"/>
      <c r="F115" s="137"/>
      <c r="G115" s="137"/>
      <c r="H115" s="137"/>
    </row>
    <row r="116" spans="1:8">
      <c r="A116" s="137"/>
      <c r="B116" s="137"/>
      <c r="C116" s="137"/>
      <c r="D116" s="137"/>
      <c r="E116" s="137"/>
      <c r="F116" s="137"/>
      <c r="G116" s="137"/>
      <c r="H116" s="137"/>
    </row>
    <row r="117" spans="1:8">
      <c r="A117" s="137"/>
      <c r="B117" s="137"/>
      <c r="C117" s="137"/>
      <c r="D117" s="137"/>
      <c r="E117" s="137"/>
      <c r="F117" s="137"/>
      <c r="G117" s="137"/>
      <c r="H117" s="137"/>
    </row>
    <row r="118" spans="1:8">
      <c r="A118" s="137"/>
      <c r="B118" s="137"/>
      <c r="C118" s="137"/>
      <c r="D118" s="137"/>
      <c r="E118" s="137"/>
      <c r="F118" s="137"/>
      <c r="G118" s="137"/>
      <c r="H118" s="137"/>
    </row>
    <row r="119" spans="1:8">
      <c r="A119" s="137"/>
      <c r="B119" s="137"/>
      <c r="C119" s="137"/>
      <c r="D119" s="137"/>
      <c r="E119" s="137"/>
      <c r="F119" s="137"/>
      <c r="G119" s="137"/>
      <c r="H119" s="137"/>
    </row>
    <row r="120" spans="1:8">
      <c r="A120" s="137"/>
      <c r="B120" s="137"/>
      <c r="C120" s="137"/>
      <c r="D120" s="137"/>
      <c r="E120" s="137"/>
      <c r="F120" s="137"/>
      <c r="G120" s="137"/>
      <c r="H120" s="137"/>
    </row>
    <row r="121" spans="1:8">
      <c r="A121" s="137"/>
      <c r="B121" s="137"/>
      <c r="C121" s="137"/>
      <c r="D121" s="137"/>
      <c r="E121" s="137"/>
      <c r="F121" s="137"/>
      <c r="G121" s="137"/>
      <c r="H121" s="137"/>
    </row>
    <row r="122" spans="1:8">
      <c r="A122" s="137"/>
      <c r="B122" s="137"/>
      <c r="C122" s="137"/>
      <c r="D122" s="137"/>
      <c r="E122" s="137"/>
      <c r="F122" s="137"/>
      <c r="G122" s="137"/>
      <c r="H122" s="137"/>
    </row>
    <row r="123" spans="1:8">
      <c r="A123" s="137"/>
      <c r="B123" s="137"/>
      <c r="C123" s="137"/>
      <c r="D123" s="137"/>
      <c r="E123" s="137"/>
      <c r="F123" s="137"/>
      <c r="G123" s="137"/>
      <c r="H123" s="137"/>
    </row>
    <row r="124" spans="1:8">
      <c r="A124" s="137"/>
      <c r="B124" s="137"/>
      <c r="C124" s="137"/>
      <c r="D124" s="137"/>
      <c r="E124" s="137"/>
      <c r="F124" s="137"/>
      <c r="G124" s="137"/>
      <c r="H124" s="137"/>
    </row>
    <row r="125" spans="1:8">
      <c r="A125" s="137"/>
      <c r="B125" s="137"/>
      <c r="C125" s="137"/>
      <c r="D125" s="137"/>
      <c r="E125" s="137"/>
      <c r="F125" s="137"/>
      <c r="G125" s="137"/>
      <c r="H125" s="137"/>
    </row>
    <row r="126" spans="1:8">
      <c r="A126" s="137"/>
      <c r="B126" s="137"/>
      <c r="C126" s="137"/>
      <c r="D126" s="137"/>
      <c r="E126" s="137"/>
      <c r="F126" s="137"/>
      <c r="G126" s="137"/>
      <c r="H126" s="137"/>
    </row>
    <row r="127" spans="1:8">
      <c r="A127" s="137"/>
      <c r="B127" s="137"/>
      <c r="C127" s="137"/>
      <c r="D127" s="137"/>
      <c r="E127" s="137"/>
      <c r="F127" s="137"/>
      <c r="G127" s="137"/>
      <c r="H127" s="137"/>
    </row>
    <row r="128" spans="1:8">
      <c r="A128" s="137"/>
      <c r="B128" s="137"/>
      <c r="C128" s="137"/>
      <c r="D128" s="137"/>
      <c r="E128" s="137"/>
      <c r="F128" s="137"/>
      <c r="G128" s="137"/>
      <c r="H128" s="137"/>
    </row>
    <row r="129" spans="1:8">
      <c r="A129" s="137"/>
      <c r="B129" s="137"/>
      <c r="C129" s="137"/>
      <c r="D129" s="137"/>
      <c r="E129" s="137"/>
      <c r="F129" s="137"/>
      <c r="G129" s="137"/>
      <c r="H129" s="137"/>
    </row>
    <row r="130" spans="1:8">
      <c r="A130" s="137"/>
      <c r="B130" s="137"/>
      <c r="C130" s="137"/>
      <c r="D130" s="137"/>
      <c r="E130" s="137"/>
      <c r="F130" s="137"/>
      <c r="G130" s="137"/>
      <c r="H130" s="137"/>
    </row>
    <row r="131" spans="1:8">
      <c r="A131" s="137"/>
      <c r="B131" s="137"/>
      <c r="C131" s="137"/>
      <c r="D131" s="137"/>
      <c r="E131" s="137"/>
      <c r="F131" s="137"/>
      <c r="G131" s="137"/>
      <c r="H131" s="137"/>
    </row>
    <row r="132" spans="1:8">
      <c r="A132" s="137"/>
      <c r="B132" s="137"/>
      <c r="C132" s="137"/>
      <c r="D132" s="137"/>
      <c r="E132" s="137"/>
      <c r="F132" s="137"/>
      <c r="G132" s="137"/>
      <c r="H132" s="137"/>
    </row>
    <row r="133" spans="1:8">
      <c r="A133" s="137"/>
      <c r="B133" s="137"/>
      <c r="C133" s="137"/>
      <c r="D133" s="137"/>
      <c r="E133" s="137"/>
      <c r="F133" s="137"/>
      <c r="G133" s="137"/>
      <c r="H133" s="137"/>
    </row>
    <row r="134" spans="1:8">
      <c r="A134" s="137"/>
      <c r="B134" s="137"/>
      <c r="C134" s="137"/>
      <c r="D134" s="137"/>
      <c r="E134" s="137"/>
      <c r="F134" s="137"/>
      <c r="G134" s="137"/>
      <c r="H134" s="137"/>
    </row>
    <row r="135" spans="1:8">
      <c r="A135" s="137"/>
      <c r="B135" s="137"/>
      <c r="C135" s="137"/>
      <c r="D135" s="137"/>
      <c r="E135" s="137"/>
      <c r="F135" s="137"/>
      <c r="G135" s="137"/>
      <c r="H135" s="137"/>
    </row>
    <row r="136" spans="1:8">
      <c r="A136" s="137"/>
      <c r="B136" s="137"/>
      <c r="C136" s="137"/>
      <c r="D136" s="137"/>
      <c r="E136" s="137"/>
      <c r="F136" s="137"/>
      <c r="G136" s="137"/>
      <c r="H136" s="137"/>
    </row>
    <row r="137" spans="1:8">
      <c r="A137" s="137"/>
      <c r="B137" s="137"/>
      <c r="C137" s="137"/>
      <c r="D137" s="137"/>
      <c r="E137" s="137"/>
      <c r="F137" s="137"/>
      <c r="G137" s="137"/>
      <c r="H137" s="137"/>
    </row>
    <row r="138" spans="1:8">
      <c r="A138" s="137"/>
      <c r="B138" s="137"/>
      <c r="C138" s="137"/>
      <c r="D138" s="137"/>
      <c r="E138" s="137"/>
      <c r="F138" s="137"/>
      <c r="G138" s="137"/>
      <c r="H138" s="137"/>
    </row>
    <row r="139" spans="1:8">
      <c r="A139" s="137"/>
      <c r="B139" s="137"/>
      <c r="C139" s="137"/>
      <c r="D139" s="137"/>
      <c r="E139" s="137"/>
      <c r="F139" s="137"/>
      <c r="G139" s="137"/>
      <c r="H139" s="137"/>
    </row>
    <row r="140" spans="1:8">
      <c r="A140" s="137"/>
      <c r="B140" s="137"/>
      <c r="C140" s="137"/>
      <c r="D140" s="137"/>
      <c r="E140" s="137"/>
      <c r="F140" s="137"/>
      <c r="G140" s="137"/>
      <c r="H140" s="137"/>
    </row>
    <row r="141" spans="1:8">
      <c r="A141" s="137"/>
      <c r="B141" s="137"/>
      <c r="C141" s="137"/>
      <c r="D141" s="137"/>
      <c r="E141" s="137"/>
      <c r="F141" s="137"/>
      <c r="G141" s="137"/>
      <c r="H141" s="137"/>
    </row>
    <row r="142" spans="1:8">
      <c r="A142" s="137"/>
      <c r="B142" s="137"/>
      <c r="C142" s="137"/>
      <c r="D142" s="137"/>
      <c r="E142" s="137"/>
      <c r="F142" s="137"/>
      <c r="G142" s="137"/>
      <c r="H142" s="137"/>
    </row>
    <row r="143" spans="1:8">
      <c r="A143" s="137"/>
      <c r="B143" s="137"/>
      <c r="C143" s="137"/>
      <c r="D143" s="137"/>
      <c r="E143" s="137"/>
      <c r="F143" s="137"/>
      <c r="G143" s="137"/>
      <c r="H143" s="137"/>
    </row>
    <row r="144" spans="1:8">
      <c r="A144" s="137"/>
      <c r="B144" s="137"/>
      <c r="C144" s="137"/>
      <c r="D144" s="137"/>
      <c r="E144" s="137"/>
      <c r="F144" s="137"/>
      <c r="G144" s="137"/>
      <c r="H144" s="137"/>
    </row>
    <row r="145" spans="1:8">
      <c r="A145" s="137"/>
      <c r="B145" s="137"/>
      <c r="C145" s="137"/>
      <c r="D145" s="137"/>
      <c r="E145" s="137"/>
      <c r="F145" s="137"/>
      <c r="G145" s="137"/>
      <c r="H145" s="137"/>
    </row>
    <row r="146" spans="1:8">
      <c r="A146" s="137"/>
      <c r="B146" s="137"/>
      <c r="C146" s="137"/>
      <c r="D146" s="137"/>
      <c r="E146" s="137"/>
      <c r="F146" s="137"/>
      <c r="G146" s="137"/>
      <c r="H146" s="137"/>
    </row>
    <row r="147" spans="1:8">
      <c r="A147" s="137"/>
      <c r="B147" s="137"/>
      <c r="C147" s="137"/>
      <c r="D147" s="137"/>
      <c r="E147" s="137"/>
      <c r="F147" s="137"/>
      <c r="G147" s="137"/>
      <c r="H147" s="137"/>
    </row>
    <row r="148" spans="1:8">
      <c r="A148" s="137"/>
      <c r="B148" s="137"/>
      <c r="C148" s="137"/>
      <c r="D148" s="137"/>
      <c r="E148" s="137"/>
      <c r="F148" s="137"/>
      <c r="G148" s="137"/>
      <c r="H148" s="137"/>
    </row>
    <row r="149" spans="1:8">
      <c r="A149" s="137"/>
      <c r="B149" s="137"/>
      <c r="C149" s="137"/>
      <c r="D149" s="137"/>
      <c r="E149" s="137"/>
      <c r="F149" s="137"/>
      <c r="G149" s="137"/>
      <c r="H149" s="137"/>
    </row>
    <row r="150" spans="1:8">
      <c r="A150" s="137"/>
      <c r="B150" s="137"/>
      <c r="C150" s="137"/>
      <c r="D150" s="137"/>
      <c r="E150" s="137"/>
      <c r="F150" s="137"/>
      <c r="G150" s="137"/>
      <c r="H150" s="137"/>
    </row>
    <row r="151" spans="1:8">
      <c r="A151" s="137"/>
      <c r="B151" s="137"/>
      <c r="C151" s="137"/>
      <c r="D151" s="137"/>
      <c r="E151" s="137"/>
      <c r="F151" s="137"/>
      <c r="G151" s="137"/>
      <c r="H151" s="137"/>
    </row>
    <row r="152" spans="1:8">
      <c r="A152" s="137"/>
      <c r="B152" s="137"/>
      <c r="C152" s="137"/>
      <c r="D152" s="137"/>
      <c r="E152" s="137"/>
      <c r="F152" s="137"/>
      <c r="G152" s="137"/>
      <c r="H152" s="137"/>
    </row>
    <row r="153" spans="1:8">
      <c r="A153" s="137"/>
      <c r="B153" s="137"/>
      <c r="C153" s="137"/>
      <c r="D153" s="137"/>
      <c r="E153" s="137"/>
      <c r="F153" s="137"/>
      <c r="G153" s="137"/>
      <c r="H153" s="137"/>
    </row>
    <row r="154" spans="1:8">
      <c r="A154" s="137"/>
      <c r="B154" s="137"/>
      <c r="C154" s="137"/>
      <c r="D154" s="137"/>
      <c r="E154" s="137"/>
      <c r="F154" s="137"/>
      <c r="G154" s="137"/>
      <c r="H154" s="137"/>
    </row>
    <row r="155" spans="1:8">
      <c r="A155" s="137"/>
      <c r="B155" s="137"/>
      <c r="C155" s="137"/>
      <c r="D155" s="137"/>
      <c r="E155" s="137"/>
      <c r="F155" s="137"/>
      <c r="G155" s="137"/>
      <c r="H155" s="137"/>
    </row>
    <row r="156" spans="1:8">
      <c r="A156" s="137"/>
      <c r="B156" s="137"/>
      <c r="C156" s="137"/>
      <c r="D156" s="137"/>
      <c r="E156" s="137"/>
      <c r="F156" s="137"/>
      <c r="G156" s="137"/>
      <c r="H156" s="137"/>
    </row>
    <row r="157" spans="1:8">
      <c r="A157" s="137"/>
      <c r="B157" s="137"/>
      <c r="C157" s="137"/>
      <c r="D157" s="137"/>
      <c r="E157" s="137"/>
      <c r="F157" s="137"/>
      <c r="G157" s="137"/>
      <c r="H157" s="137"/>
    </row>
    <row r="158" spans="1:8">
      <c r="A158" s="137"/>
      <c r="B158" s="137"/>
      <c r="C158" s="137"/>
      <c r="D158" s="137"/>
      <c r="E158" s="137"/>
      <c r="F158" s="137"/>
      <c r="G158" s="137"/>
      <c r="H158" s="137"/>
    </row>
    <row r="159" spans="1:8">
      <c r="A159" s="137"/>
      <c r="B159" s="137"/>
      <c r="C159" s="137"/>
      <c r="D159" s="137"/>
      <c r="E159" s="137"/>
      <c r="F159" s="137"/>
      <c r="G159" s="137"/>
      <c r="H159" s="137"/>
    </row>
    <row r="160" spans="1:8">
      <c r="A160" s="137"/>
      <c r="B160" s="137"/>
      <c r="C160" s="137"/>
      <c r="D160" s="137"/>
      <c r="E160" s="137"/>
      <c r="F160" s="137"/>
      <c r="G160" s="137"/>
      <c r="H160" s="137"/>
    </row>
    <row r="161" spans="1:8">
      <c r="A161" s="137"/>
      <c r="B161" s="137"/>
      <c r="C161" s="137"/>
      <c r="D161" s="137"/>
      <c r="E161" s="137"/>
      <c r="F161" s="137"/>
      <c r="G161" s="137"/>
      <c r="H161" s="137"/>
    </row>
    <row r="162" spans="1:8">
      <c r="A162" s="137"/>
      <c r="B162" s="137"/>
      <c r="C162" s="137"/>
      <c r="D162" s="137"/>
      <c r="E162" s="137"/>
      <c r="F162" s="137"/>
      <c r="G162" s="137"/>
      <c r="H162" s="137"/>
    </row>
    <row r="163" spans="1:8">
      <c r="A163" s="137"/>
      <c r="B163" s="137"/>
      <c r="C163" s="137"/>
      <c r="D163" s="137"/>
      <c r="E163" s="137"/>
      <c r="F163" s="137"/>
      <c r="G163" s="137"/>
      <c r="H163" s="137"/>
    </row>
    <row r="164" spans="1:8">
      <c r="A164" s="137"/>
      <c r="B164" s="137"/>
      <c r="C164" s="137"/>
      <c r="D164" s="137"/>
      <c r="E164" s="137"/>
      <c r="F164" s="137"/>
      <c r="G164" s="137"/>
      <c r="H164" s="137"/>
    </row>
    <row r="165" spans="1:8">
      <c r="A165" s="137"/>
      <c r="B165" s="137"/>
      <c r="C165" s="137"/>
      <c r="D165" s="137"/>
      <c r="E165" s="137"/>
      <c r="F165" s="137"/>
      <c r="G165" s="137"/>
      <c r="H165" s="137"/>
    </row>
    <row r="166" spans="1:8">
      <c r="A166" s="137"/>
      <c r="B166" s="137"/>
      <c r="C166" s="137"/>
      <c r="D166" s="137"/>
      <c r="E166" s="137"/>
      <c r="F166" s="137"/>
      <c r="G166" s="137"/>
      <c r="H166" s="137"/>
    </row>
    <row r="167" spans="1:8">
      <c r="A167" s="137"/>
      <c r="B167" s="137"/>
      <c r="C167" s="137"/>
      <c r="D167" s="137"/>
      <c r="E167" s="137"/>
      <c r="F167" s="137"/>
      <c r="G167" s="137"/>
      <c r="H167" s="137"/>
    </row>
    <row r="168" spans="1:8">
      <c r="A168" s="137"/>
      <c r="B168" s="137"/>
      <c r="C168" s="137"/>
      <c r="D168" s="137"/>
      <c r="E168" s="137"/>
      <c r="F168" s="137"/>
      <c r="G168" s="137"/>
      <c r="H168" s="137"/>
    </row>
    <row r="169" spans="1:8">
      <c r="A169" s="137"/>
      <c r="B169" s="137"/>
      <c r="C169" s="137"/>
      <c r="D169" s="137"/>
      <c r="E169" s="137"/>
      <c r="F169" s="137"/>
      <c r="G169" s="137"/>
      <c r="H169" s="137"/>
    </row>
    <row r="170" spans="1:8">
      <c r="A170" s="137"/>
      <c r="B170" s="137"/>
      <c r="C170" s="137"/>
      <c r="D170" s="137"/>
      <c r="E170" s="137"/>
      <c r="F170" s="137"/>
      <c r="G170" s="137"/>
      <c r="H170" s="137"/>
    </row>
    <row r="171" spans="1:8">
      <c r="A171" s="137"/>
      <c r="B171" s="137"/>
      <c r="C171" s="137"/>
      <c r="D171" s="137"/>
      <c r="E171" s="137"/>
      <c r="F171" s="137"/>
      <c r="G171" s="137"/>
      <c r="H171" s="137"/>
    </row>
    <row r="172" spans="1:8">
      <c r="A172" s="137"/>
      <c r="B172" s="137"/>
      <c r="C172" s="137"/>
      <c r="D172" s="137"/>
      <c r="E172" s="137"/>
      <c r="F172" s="137"/>
      <c r="G172" s="137"/>
      <c r="H172" s="137"/>
    </row>
    <row r="173" spans="1:8">
      <c r="A173" s="137"/>
      <c r="B173" s="137"/>
      <c r="C173" s="137"/>
      <c r="D173" s="137"/>
      <c r="E173" s="137"/>
      <c r="F173" s="137"/>
      <c r="G173" s="137"/>
      <c r="H173" s="137"/>
    </row>
    <row r="174" spans="1:8">
      <c r="A174" s="137"/>
      <c r="B174" s="137"/>
      <c r="C174" s="137"/>
      <c r="D174" s="137"/>
      <c r="E174" s="137"/>
      <c r="F174" s="137"/>
      <c r="G174" s="137"/>
      <c r="H174" s="137"/>
    </row>
    <row r="175" spans="1:8">
      <c r="A175" s="137"/>
      <c r="B175" s="137"/>
      <c r="C175" s="137"/>
      <c r="D175" s="137"/>
      <c r="E175" s="137"/>
      <c r="F175" s="137"/>
      <c r="G175" s="137"/>
      <c r="H175" s="137"/>
    </row>
    <row r="176" spans="1:8">
      <c r="A176" s="137"/>
      <c r="B176" s="137"/>
      <c r="C176" s="137"/>
      <c r="D176" s="137"/>
      <c r="E176" s="137"/>
      <c r="F176" s="137"/>
      <c r="G176" s="137"/>
      <c r="H176" s="137"/>
    </row>
    <row r="177" spans="1:8">
      <c r="A177" s="137"/>
      <c r="B177" s="137"/>
      <c r="C177" s="137"/>
      <c r="D177" s="137"/>
      <c r="E177" s="137"/>
      <c r="F177" s="137"/>
      <c r="G177" s="137"/>
      <c r="H177" s="137"/>
    </row>
    <row r="178" spans="1:8">
      <c r="A178" s="137"/>
      <c r="B178" s="137"/>
      <c r="C178" s="137"/>
      <c r="D178" s="137"/>
      <c r="E178" s="137"/>
      <c r="F178" s="137"/>
      <c r="G178" s="137"/>
      <c r="H178" s="137"/>
    </row>
    <row r="179" spans="1:8">
      <c r="A179" s="137"/>
      <c r="B179" s="137"/>
      <c r="C179" s="137"/>
      <c r="D179" s="137"/>
      <c r="E179" s="137"/>
      <c r="F179" s="137"/>
      <c r="G179" s="137"/>
      <c r="H179" s="137"/>
    </row>
    <row r="180" spans="1:8">
      <c r="A180" s="137"/>
      <c r="B180" s="137"/>
      <c r="C180" s="137"/>
      <c r="D180" s="137"/>
      <c r="E180" s="137"/>
      <c r="F180" s="137"/>
      <c r="G180" s="137"/>
      <c r="H180" s="137"/>
    </row>
    <row r="181" spans="1:8">
      <c r="A181" s="137"/>
      <c r="B181" s="137"/>
      <c r="C181" s="137"/>
      <c r="D181" s="137"/>
      <c r="E181" s="137"/>
      <c r="F181" s="137"/>
      <c r="G181" s="137"/>
      <c r="H181" s="137"/>
    </row>
    <row r="182" spans="1:8">
      <c r="A182" s="137"/>
      <c r="B182" s="137"/>
      <c r="C182" s="137"/>
      <c r="D182" s="137"/>
      <c r="E182" s="137"/>
      <c r="F182" s="137"/>
      <c r="G182" s="137"/>
      <c r="H182" s="137"/>
    </row>
    <row r="183" spans="1:8">
      <c r="A183" s="137"/>
      <c r="B183" s="137"/>
      <c r="C183" s="137"/>
      <c r="D183" s="137"/>
      <c r="E183" s="137"/>
      <c r="F183" s="137"/>
      <c r="G183" s="137"/>
      <c r="H183" s="137"/>
    </row>
    <row r="184" spans="1:8">
      <c r="A184" s="137"/>
      <c r="B184" s="137"/>
      <c r="C184" s="137"/>
      <c r="D184" s="137"/>
      <c r="E184" s="137"/>
      <c r="F184" s="137"/>
      <c r="G184" s="137"/>
      <c r="H184" s="137"/>
    </row>
    <row r="185" spans="1:8">
      <c r="A185" s="137"/>
      <c r="B185" s="137"/>
      <c r="C185" s="137"/>
      <c r="D185" s="137"/>
      <c r="E185" s="137"/>
      <c r="F185" s="137"/>
      <c r="G185" s="137"/>
      <c r="H185" s="137"/>
    </row>
    <row r="186" spans="1:8">
      <c r="A186" s="137"/>
      <c r="B186" s="137"/>
      <c r="C186" s="137"/>
      <c r="D186" s="137"/>
      <c r="E186" s="137"/>
      <c r="F186" s="137"/>
      <c r="G186" s="137"/>
      <c r="H186" s="137"/>
    </row>
    <row r="187" spans="1:8">
      <c r="A187" s="137"/>
      <c r="B187" s="137"/>
      <c r="C187" s="137"/>
      <c r="D187" s="137"/>
      <c r="E187" s="137"/>
      <c r="F187" s="137"/>
      <c r="G187" s="137"/>
      <c r="H187" s="137"/>
    </row>
    <row r="188" spans="1:8">
      <c r="A188" s="137"/>
      <c r="B188" s="137"/>
      <c r="C188" s="137"/>
      <c r="D188" s="137"/>
      <c r="E188" s="137"/>
      <c r="F188" s="137"/>
      <c r="G188" s="137"/>
      <c r="H188" s="137"/>
    </row>
    <row r="189" spans="1:8">
      <c r="A189" s="137"/>
      <c r="B189" s="137"/>
      <c r="C189" s="137"/>
      <c r="D189" s="137"/>
      <c r="E189" s="137"/>
      <c r="F189" s="137"/>
      <c r="G189" s="137"/>
      <c r="H189" s="137"/>
    </row>
    <row r="190" spans="1:8">
      <c r="A190" s="137"/>
      <c r="B190" s="137"/>
      <c r="C190" s="137"/>
      <c r="D190" s="137"/>
      <c r="E190" s="137"/>
      <c r="F190" s="137"/>
      <c r="G190" s="137"/>
      <c r="H190" s="137"/>
    </row>
    <row r="191" spans="1:8">
      <c r="A191" s="137"/>
      <c r="B191" s="137"/>
      <c r="C191" s="137"/>
      <c r="D191" s="137"/>
      <c r="E191" s="137"/>
      <c r="F191" s="137"/>
      <c r="G191" s="137"/>
      <c r="H191" s="137"/>
    </row>
    <row r="192" spans="1:8">
      <c r="A192" s="137"/>
      <c r="B192" s="137"/>
      <c r="C192" s="137"/>
      <c r="D192" s="137"/>
      <c r="E192" s="137"/>
      <c r="F192" s="137"/>
      <c r="G192" s="137"/>
      <c r="H192" s="137"/>
    </row>
    <row r="193" spans="1:8">
      <c r="A193" s="137"/>
      <c r="B193" s="137"/>
      <c r="C193" s="137"/>
      <c r="D193" s="137"/>
      <c r="E193" s="137"/>
      <c r="F193" s="137"/>
      <c r="G193" s="137"/>
      <c r="H193" s="137"/>
    </row>
    <row r="194" spans="1:8">
      <c r="A194" s="137"/>
      <c r="B194" s="137"/>
      <c r="C194" s="137"/>
      <c r="D194" s="137"/>
      <c r="E194" s="137"/>
      <c r="F194" s="137"/>
      <c r="G194" s="137"/>
      <c r="H194" s="137"/>
    </row>
    <row r="195" spans="1:8">
      <c r="A195" s="137"/>
      <c r="B195" s="137"/>
      <c r="C195" s="137"/>
      <c r="D195" s="137"/>
      <c r="E195" s="137"/>
      <c r="F195" s="137"/>
      <c r="G195" s="137"/>
      <c r="H195" s="137"/>
    </row>
    <row r="196" spans="1:8">
      <c r="A196" s="137"/>
      <c r="B196" s="137"/>
      <c r="C196" s="137"/>
      <c r="D196" s="137"/>
      <c r="E196" s="137"/>
      <c r="F196" s="137"/>
      <c r="G196" s="137"/>
      <c r="H196" s="137"/>
    </row>
    <row r="197" spans="1:8">
      <c r="A197" s="137"/>
      <c r="B197" s="137"/>
      <c r="C197" s="137"/>
      <c r="D197" s="137"/>
      <c r="E197" s="137"/>
      <c r="F197" s="137"/>
      <c r="G197" s="137"/>
      <c r="H197" s="137"/>
    </row>
    <row r="198" spans="1:8">
      <c r="A198" s="137"/>
      <c r="B198" s="137"/>
      <c r="C198" s="137"/>
      <c r="D198" s="137"/>
      <c r="E198" s="137"/>
      <c r="F198" s="137"/>
      <c r="G198" s="137"/>
      <c r="H198" s="137"/>
    </row>
    <row r="199" spans="1:8">
      <c r="A199" s="137"/>
      <c r="B199" s="137"/>
      <c r="C199" s="137"/>
      <c r="D199" s="137"/>
      <c r="E199" s="137"/>
      <c r="F199" s="137"/>
      <c r="G199" s="137"/>
      <c r="H199" s="137"/>
    </row>
    <row r="200" spans="1:8">
      <c r="A200" s="137"/>
      <c r="B200" s="137"/>
      <c r="C200" s="137"/>
      <c r="D200" s="137"/>
      <c r="E200" s="137"/>
      <c r="F200" s="137"/>
      <c r="G200" s="137"/>
      <c r="H200" s="137"/>
    </row>
    <row r="201" spans="1:8">
      <c r="A201" s="137"/>
      <c r="B201" s="137"/>
      <c r="C201" s="137"/>
      <c r="D201" s="137"/>
      <c r="E201" s="137"/>
      <c r="F201" s="137"/>
      <c r="G201" s="137"/>
      <c r="H201" s="137"/>
    </row>
    <row r="202" spans="1:8">
      <c r="A202" s="137"/>
      <c r="B202" s="137"/>
      <c r="C202" s="137"/>
      <c r="D202" s="137"/>
      <c r="E202" s="137"/>
      <c r="F202" s="137"/>
      <c r="G202" s="137"/>
      <c r="H202" s="137"/>
    </row>
    <row r="203" spans="1:8">
      <c r="A203" s="137"/>
      <c r="B203" s="137"/>
      <c r="C203" s="137"/>
      <c r="D203" s="137"/>
      <c r="E203" s="137"/>
      <c r="F203" s="137"/>
      <c r="G203" s="137"/>
      <c r="H203" s="137"/>
    </row>
    <row r="204" spans="1:8">
      <c r="A204" s="137"/>
      <c r="B204" s="137"/>
      <c r="C204" s="137"/>
      <c r="D204" s="137"/>
      <c r="E204" s="137"/>
      <c r="F204" s="137"/>
      <c r="G204" s="137"/>
      <c r="H204" s="137"/>
    </row>
    <row r="205" spans="1:8">
      <c r="A205" s="137"/>
      <c r="B205" s="137"/>
      <c r="C205" s="137"/>
      <c r="D205" s="137"/>
      <c r="E205" s="137"/>
      <c r="F205" s="137"/>
      <c r="G205" s="137"/>
      <c r="H205" s="137"/>
    </row>
    <row r="206" spans="1:8">
      <c r="A206" s="137"/>
      <c r="B206" s="137"/>
      <c r="C206" s="137"/>
      <c r="D206" s="137"/>
      <c r="E206" s="137"/>
      <c r="F206" s="137"/>
      <c r="G206" s="137"/>
      <c r="H206" s="137"/>
    </row>
    <row r="207" spans="1:8">
      <c r="A207" s="137"/>
      <c r="B207" s="137"/>
      <c r="C207" s="137"/>
      <c r="D207" s="137"/>
      <c r="E207" s="137"/>
      <c r="F207" s="137"/>
      <c r="G207" s="137"/>
      <c r="H207" s="137"/>
    </row>
    <row r="208" spans="1:8">
      <c r="A208" s="137"/>
      <c r="B208" s="137"/>
      <c r="C208" s="137"/>
      <c r="D208" s="137"/>
      <c r="E208" s="137"/>
      <c r="F208" s="137"/>
      <c r="G208" s="137"/>
      <c r="H208" s="137"/>
    </row>
    <row r="209" spans="1:8">
      <c r="A209" s="137"/>
      <c r="B209" s="137"/>
      <c r="C209" s="137"/>
      <c r="D209" s="137"/>
      <c r="E209" s="137"/>
      <c r="F209" s="137"/>
      <c r="G209" s="137"/>
      <c r="H209" s="137"/>
    </row>
    <row r="210" spans="1:8">
      <c r="A210" s="137"/>
      <c r="B210" s="137"/>
      <c r="C210" s="137"/>
      <c r="D210" s="137"/>
      <c r="E210" s="137"/>
      <c r="F210" s="137"/>
      <c r="G210" s="137"/>
      <c r="H210" s="137"/>
    </row>
    <row r="211" spans="1:8">
      <c r="A211" s="137"/>
      <c r="B211" s="137"/>
      <c r="C211" s="137"/>
      <c r="D211" s="137"/>
      <c r="E211" s="137"/>
      <c r="F211" s="137"/>
      <c r="G211" s="137"/>
      <c r="H211" s="137"/>
    </row>
    <row r="212" spans="1:8">
      <c r="A212" s="137"/>
      <c r="B212" s="137"/>
      <c r="C212" s="137"/>
      <c r="D212" s="137"/>
      <c r="E212" s="137"/>
      <c r="F212" s="137"/>
      <c r="G212" s="137"/>
      <c r="H212" s="137"/>
    </row>
    <row r="213" spans="1:8">
      <c r="A213" s="137"/>
      <c r="B213" s="137"/>
      <c r="C213" s="137"/>
      <c r="D213" s="137"/>
      <c r="E213" s="137"/>
      <c r="F213" s="137"/>
      <c r="G213" s="137"/>
      <c r="H213" s="137"/>
    </row>
    <row r="214" spans="1:8">
      <c r="A214" s="137"/>
      <c r="B214" s="137"/>
      <c r="C214" s="137"/>
      <c r="D214" s="137"/>
      <c r="E214" s="137"/>
      <c r="F214" s="137"/>
      <c r="G214" s="137"/>
      <c r="H214" s="137"/>
    </row>
    <row r="215" spans="1:8">
      <c r="A215" s="137"/>
      <c r="B215" s="137"/>
      <c r="C215" s="137"/>
      <c r="D215" s="137"/>
      <c r="E215" s="137"/>
      <c r="F215" s="137"/>
      <c r="G215" s="137"/>
      <c r="H215" s="137"/>
    </row>
    <row r="216" spans="1:8">
      <c r="A216" s="137"/>
      <c r="B216" s="137"/>
      <c r="C216" s="137"/>
      <c r="D216" s="137"/>
      <c r="E216" s="137"/>
      <c r="F216" s="137"/>
      <c r="G216" s="137"/>
      <c r="H216" s="137"/>
    </row>
    <row r="217" spans="1:8">
      <c r="A217" s="137"/>
      <c r="B217" s="137"/>
      <c r="C217" s="137"/>
      <c r="D217" s="137"/>
      <c r="E217" s="137"/>
      <c r="F217" s="137"/>
      <c r="G217" s="137"/>
      <c r="H217" s="137"/>
    </row>
    <row r="218" spans="1:8">
      <c r="A218" s="137"/>
      <c r="B218" s="137"/>
      <c r="C218" s="137"/>
      <c r="D218" s="137"/>
      <c r="E218" s="137"/>
      <c r="F218" s="137"/>
      <c r="G218" s="137"/>
      <c r="H218" s="137"/>
    </row>
    <row r="219" spans="1:8">
      <c r="A219" s="137"/>
      <c r="B219" s="137"/>
      <c r="C219" s="137"/>
      <c r="D219" s="137"/>
      <c r="E219" s="137"/>
      <c r="F219" s="137"/>
      <c r="G219" s="137"/>
      <c r="H219" s="137"/>
    </row>
    <row r="220" spans="1:8">
      <c r="A220" s="137"/>
      <c r="B220" s="137"/>
      <c r="C220" s="137"/>
      <c r="D220" s="137"/>
      <c r="E220" s="137"/>
      <c r="F220" s="137"/>
      <c r="G220" s="137"/>
      <c r="H220" s="137"/>
    </row>
    <row r="221" spans="1:8">
      <c r="A221" s="137"/>
      <c r="B221" s="137"/>
      <c r="C221" s="137"/>
      <c r="D221" s="137"/>
      <c r="E221" s="137"/>
      <c r="F221" s="137"/>
      <c r="G221" s="137"/>
      <c r="H221" s="137"/>
    </row>
    <row r="222" spans="1:8">
      <c r="A222" s="137"/>
      <c r="B222" s="137"/>
      <c r="C222" s="137"/>
      <c r="D222" s="137"/>
      <c r="E222" s="137"/>
      <c r="F222" s="137"/>
      <c r="G222" s="137"/>
      <c r="H222" s="137"/>
    </row>
    <row r="223" spans="1:8">
      <c r="A223" s="137"/>
      <c r="B223" s="137"/>
      <c r="C223" s="137"/>
      <c r="D223" s="137"/>
      <c r="E223" s="137"/>
      <c r="F223" s="137"/>
      <c r="G223" s="137"/>
      <c r="H223" s="137"/>
    </row>
    <row r="224" spans="1:8">
      <c r="A224" s="137"/>
      <c r="B224" s="137"/>
      <c r="C224" s="137"/>
      <c r="D224" s="137"/>
      <c r="E224" s="137"/>
      <c r="F224" s="137"/>
      <c r="G224" s="137"/>
      <c r="H224" s="137"/>
    </row>
    <row r="225" spans="1:8">
      <c r="A225" s="137"/>
      <c r="B225" s="137"/>
      <c r="C225" s="137"/>
      <c r="D225" s="137"/>
      <c r="E225" s="137"/>
      <c r="F225" s="137"/>
      <c r="G225" s="137"/>
      <c r="H225" s="137"/>
    </row>
    <row r="226" spans="1:8">
      <c r="A226" s="137"/>
      <c r="B226" s="137"/>
      <c r="C226" s="137"/>
      <c r="D226" s="137"/>
      <c r="E226" s="137"/>
      <c r="F226" s="137"/>
      <c r="G226" s="137"/>
      <c r="H226" s="137"/>
    </row>
    <row r="227" spans="1:8">
      <c r="A227" s="137"/>
      <c r="B227" s="137"/>
      <c r="C227" s="137"/>
      <c r="D227" s="137"/>
      <c r="E227" s="137"/>
      <c r="F227" s="137"/>
      <c r="G227" s="137"/>
      <c r="H227" s="137"/>
    </row>
    <row r="228" spans="1:8">
      <c r="A228" s="137"/>
      <c r="B228" s="137"/>
      <c r="C228" s="137"/>
      <c r="D228" s="137"/>
      <c r="E228" s="137"/>
      <c r="F228" s="137"/>
      <c r="G228" s="137"/>
      <c r="H228" s="137"/>
    </row>
    <row r="229" spans="1:8">
      <c r="A229" s="137"/>
      <c r="B229" s="137"/>
      <c r="C229" s="137"/>
      <c r="D229" s="137"/>
      <c r="E229" s="137"/>
      <c r="F229" s="137"/>
      <c r="G229" s="137"/>
      <c r="H229" s="137"/>
    </row>
    <row r="230" spans="1:8">
      <c r="A230" s="137"/>
      <c r="B230" s="137"/>
      <c r="C230" s="137"/>
      <c r="D230" s="137"/>
      <c r="E230" s="137"/>
      <c r="F230" s="137"/>
      <c r="G230" s="137"/>
      <c r="H230" s="137"/>
    </row>
    <row r="231" spans="1:8">
      <c r="A231" s="137"/>
      <c r="B231" s="137"/>
      <c r="C231" s="137"/>
      <c r="D231" s="137"/>
      <c r="E231" s="137"/>
      <c r="F231" s="137"/>
      <c r="G231" s="137"/>
      <c r="H231" s="137"/>
    </row>
    <row r="232" spans="1:8">
      <c r="A232" s="137"/>
      <c r="B232" s="137"/>
      <c r="C232" s="137"/>
      <c r="D232" s="137"/>
      <c r="E232" s="137"/>
      <c r="F232" s="137"/>
      <c r="G232" s="137"/>
      <c r="H232" s="137"/>
    </row>
    <row r="233" spans="1:8">
      <c r="A233" s="137"/>
      <c r="B233" s="137"/>
      <c r="C233" s="137"/>
      <c r="D233" s="137"/>
      <c r="E233" s="137"/>
      <c r="F233" s="137"/>
      <c r="G233" s="137"/>
      <c r="H233" s="137"/>
    </row>
    <row r="234" spans="1:8">
      <c r="A234" s="137"/>
      <c r="B234" s="137"/>
      <c r="C234" s="137"/>
      <c r="D234" s="137"/>
      <c r="E234" s="137"/>
      <c r="F234" s="137"/>
      <c r="G234" s="137"/>
      <c r="H234" s="13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A2196-F622-4B3D-8CD2-5C2C32DDCDEC}">
  <dimension ref="A1"/>
  <sheetViews>
    <sheetView topLeftCell="A7" workbookViewId="0">
      <selection activeCell="N22" sqref="N22"/>
    </sheetView>
  </sheetViews>
  <sheetFormatPr baseColWidth="10" defaultRowHeight="14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1. Kapitalbedarfsplan</vt:lpstr>
      <vt:lpstr>2. Vorschau 2 Jahre</vt:lpstr>
      <vt:lpstr>3. Rentabilitätsvorschau 6 J.</vt:lpstr>
      <vt:lpstr>4. Liquiditätsvorschau 24 Mo.</vt:lpstr>
      <vt:lpstr>5. Einmalige Investitionskosten</vt:lpstr>
      <vt:lpstr>6. Büro und  andere Kosten</vt:lpstr>
      <vt:lpstr>7. Lohnkosten</vt:lpstr>
      <vt:lpstr>8. Berechnungskosten an Kunden</vt:lpstr>
      <vt:lpstr>9. Oliver Brunn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INNO CONSULTING</cp:lastModifiedBy>
  <cp:lastPrinted>2026-09-14T13:19:02Z</cp:lastPrinted>
  <dcterms:modified xsi:type="dcterms:W3CDTF">2026-10-04T14:49:18Z</dcterms:modified>
</cp:coreProperties>
</file>